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20376" yWindow="-120" windowWidth="20736" windowHeight="11160" tabRatio="882" activeTab="6"/>
  </bookViews>
  <sheets>
    <sheet name="Quy mo" sheetId="29" r:id="rId1"/>
    <sheet name="GV" sheetId="30" r:id="rId2"/>
    <sheet name="CSVC 2024" sheetId="32" r:id="rId3"/>
    <sheet name="CSVC 2025-2026" sheetId="35" r:id="rId4"/>
    <sheet name="CSVC 2030-2031" sheetId="36" r:id="rId5"/>
    <sheet name="GV (3)" sheetId="33" state="hidden" r:id="rId6"/>
    <sheet name="Kinh phi" sheetId="20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20"/>
  <c r="D36"/>
  <c r="E34"/>
  <c r="F34"/>
  <c r="G34"/>
  <c r="H34"/>
  <c r="I34"/>
  <c r="J34"/>
  <c r="K34"/>
  <c r="L34"/>
  <c r="M34"/>
  <c r="N34"/>
  <c r="O34"/>
  <c r="P34"/>
  <c r="Q34"/>
  <c r="R34"/>
  <c r="S34"/>
  <c r="E35"/>
  <c r="F35"/>
  <c r="G35"/>
  <c r="H35"/>
  <c r="I35"/>
  <c r="J35"/>
  <c r="K35"/>
  <c r="L35"/>
  <c r="M35"/>
  <c r="N35"/>
  <c r="O35"/>
  <c r="P35"/>
  <c r="Q35"/>
  <c r="R35"/>
  <c r="S35"/>
  <c r="E36"/>
  <c r="F36"/>
  <c r="G36"/>
  <c r="H36"/>
  <c r="I36"/>
  <c r="J36"/>
  <c r="K36"/>
  <c r="L36"/>
  <c r="M36"/>
  <c r="N36"/>
  <c r="O36"/>
  <c r="P36"/>
  <c r="Q36"/>
  <c r="R36"/>
  <c r="S36"/>
  <c r="D35"/>
  <c r="D34"/>
  <c r="D30"/>
  <c r="D25"/>
  <c r="I25"/>
  <c r="J25"/>
  <c r="K25"/>
  <c r="L25"/>
  <c r="M25"/>
  <c r="N25"/>
  <c r="O25"/>
  <c r="P25"/>
  <c r="Q25"/>
  <c r="R25"/>
  <c r="S25"/>
  <c r="I26"/>
  <c r="J26"/>
  <c r="K26"/>
  <c r="L26"/>
  <c r="M26"/>
  <c r="N26"/>
  <c r="O26"/>
  <c r="P26"/>
  <c r="Q26"/>
  <c r="R26"/>
  <c r="S26"/>
  <c r="I27"/>
  <c r="J27"/>
  <c r="K27"/>
  <c r="L27"/>
  <c r="M27"/>
  <c r="N27"/>
  <c r="O27"/>
  <c r="P27"/>
  <c r="Q27"/>
  <c r="R27"/>
  <c r="S27"/>
  <c r="H25"/>
  <c r="H27"/>
  <c r="H26"/>
  <c r="I14"/>
  <c r="J14"/>
  <c r="K14"/>
  <c r="L14"/>
  <c r="M14"/>
  <c r="N14"/>
  <c r="O14"/>
  <c r="P14"/>
  <c r="Q14"/>
  <c r="R14"/>
  <c r="S14"/>
  <c r="I15"/>
  <c r="J15"/>
  <c r="K15"/>
  <c r="L15"/>
  <c r="M15"/>
  <c r="N15"/>
  <c r="O15"/>
  <c r="P15"/>
  <c r="Q15"/>
  <c r="R15"/>
  <c r="S15"/>
  <c r="I16"/>
  <c r="J16"/>
  <c r="K16"/>
  <c r="L16"/>
  <c r="M16"/>
  <c r="N16"/>
  <c r="O16"/>
  <c r="P16"/>
  <c r="Q16"/>
  <c r="R16"/>
  <c r="S16"/>
  <c r="H16"/>
  <c r="H15"/>
  <c r="H14"/>
  <c r="E14"/>
  <c r="F25"/>
  <c r="G25"/>
  <c r="F26"/>
  <c r="G26"/>
  <c r="F27"/>
  <c r="G27"/>
  <c r="E25"/>
  <c r="E27"/>
  <c r="D27"/>
  <c r="E26"/>
  <c r="D26"/>
  <c r="D16"/>
  <c r="D15"/>
  <c r="D14"/>
  <c r="F14"/>
  <c r="G14"/>
  <c r="F15"/>
  <c r="G15"/>
  <c r="F16"/>
  <c r="G16"/>
  <c r="E16"/>
  <c r="E15"/>
  <c r="AE30" i="36"/>
  <c r="G2" i="35"/>
  <c r="M7" i="30"/>
  <c r="L7"/>
  <c r="I7"/>
  <c r="G7"/>
  <c r="L8"/>
  <c r="L9"/>
  <c r="L10"/>
  <c r="L11"/>
  <c r="L12"/>
  <c r="L13"/>
  <c r="S23" i="20"/>
  <c r="S20"/>
  <c r="S22" s="1"/>
  <c r="S12"/>
  <c r="S10"/>
  <c r="S9"/>
  <c r="S11" s="1"/>
  <c r="R23"/>
  <c r="R12"/>
  <c r="R22"/>
  <c r="R11"/>
  <c r="R21"/>
  <c r="R10"/>
  <c r="R20"/>
  <c r="R9"/>
  <c r="R19"/>
  <c r="R8"/>
  <c r="L155" i="36"/>
  <c r="M155"/>
  <c r="N155"/>
  <c r="O155"/>
  <c r="Q155"/>
  <c r="R155"/>
  <c r="S155"/>
  <c r="T155"/>
  <c r="U155"/>
  <c r="V155"/>
  <c r="W155"/>
  <c r="X155"/>
  <c r="Y155"/>
  <c r="Z155"/>
  <c r="AA155"/>
  <c r="AB155"/>
  <c r="AC155"/>
  <c r="AD155"/>
  <c r="K155"/>
  <c r="Q23" i="20"/>
  <c r="Q12"/>
  <c r="Q22"/>
  <c r="Q11"/>
  <c r="Q10"/>
  <c r="Q20"/>
  <c r="Q9"/>
  <c r="Q19"/>
  <c r="Q8"/>
  <c r="W122" i="36"/>
  <c r="X122"/>
  <c r="Y122"/>
  <c r="Z122"/>
  <c r="AB122"/>
  <c r="AC122"/>
  <c r="AD122"/>
  <c r="O23" i="20" l="1"/>
  <c r="O12"/>
  <c r="O11"/>
  <c r="O10"/>
  <c r="O20"/>
  <c r="O9"/>
  <c r="O19"/>
  <c r="O8"/>
  <c r="N23"/>
  <c r="N12"/>
  <c r="N11"/>
  <c r="N10"/>
  <c r="N9"/>
  <c r="N19"/>
  <c r="N8"/>
  <c r="M23"/>
  <c r="M12"/>
  <c r="M22"/>
  <c r="M11"/>
  <c r="M10"/>
  <c r="M9"/>
  <c r="M19"/>
  <c r="M8"/>
  <c r="L23"/>
  <c r="L12"/>
  <c r="L22"/>
  <c r="L11"/>
  <c r="L10"/>
  <c r="L20"/>
  <c r="L9"/>
  <c r="L19"/>
  <c r="L8"/>
  <c r="K23"/>
  <c r="K12"/>
  <c r="K22"/>
  <c r="K11"/>
  <c r="K10"/>
  <c r="K20"/>
  <c r="K9"/>
  <c r="K19"/>
  <c r="K8"/>
  <c r="J23"/>
  <c r="J12"/>
  <c r="J22"/>
  <c r="J11"/>
  <c r="J10"/>
  <c r="J20"/>
  <c r="J9"/>
  <c r="J19"/>
  <c r="J8"/>
  <c r="I22"/>
  <c r="I11"/>
  <c r="I20"/>
  <c r="I9"/>
  <c r="I8"/>
  <c r="F196" i="35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E197"/>
  <c r="AE198"/>
  <c r="AE199"/>
  <c r="AC197"/>
  <c r="AC198"/>
  <c r="AC199"/>
  <c r="AA197"/>
  <c r="AA198"/>
  <c r="AA199"/>
  <c r="X197"/>
  <c r="X198"/>
  <c r="X199"/>
  <c r="V197"/>
  <c r="V198"/>
  <c r="V199"/>
  <c r="T197"/>
  <c r="T198"/>
  <c r="T199"/>
  <c r="R197"/>
  <c r="R198"/>
  <c r="R199"/>
  <c r="P197"/>
  <c r="P198"/>
  <c r="P199"/>
  <c r="N197"/>
  <c r="N198"/>
  <c r="N199"/>
  <c r="J197"/>
  <c r="J198"/>
  <c r="J199"/>
  <c r="L198"/>
  <c r="L199"/>
  <c r="AF196"/>
  <c r="H12" i="20" l="1"/>
  <c r="H22"/>
  <c r="H11"/>
  <c r="H10"/>
  <c r="H20"/>
  <c r="H9"/>
  <c r="G31" i="36"/>
  <c r="H31"/>
  <c r="G19" i="20" s="1"/>
  <c r="I31" i="36"/>
  <c r="J31"/>
  <c r="H19" i="20" s="1"/>
  <c r="K31" i="36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F31"/>
  <c r="H8" i="20"/>
  <c r="G23"/>
  <c r="G22"/>
  <c r="G11"/>
  <c r="G10"/>
  <c r="G20"/>
  <c r="G9"/>
  <c r="G8"/>
  <c r="F23"/>
  <c r="F22"/>
  <c r="F11"/>
  <c r="F10"/>
  <c r="F20"/>
  <c r="F9"/>
  <c r="F19"/>
  <c r="F8"/>
  <c r="E22"/>
  <c r="F121" i="36"/>
  <c r="G121"/>
  <c r="H121"/>
  <c r="J121"/>
  <c r="K121"/>
  <c r="W121"/>
  <c r="X121"/>
  <c r="Y121"/>
  <c r="Z121"/>
  <c r="AB121"/>
  <c r="AC121"/>
  <c r="AD121"/>
  <c r="F122"/>
  <c r="G122"/>
  <c r="H122"/>
  <c r="I122"/>
  <c r="I121" s="1"/>
  <c r="J122"/>
  <c r="K122"/>
  <c r="M122"/>
  <c r="M121" s="1"/>
  <c r="O122"/>
  <c r="O121" s="1"/>
  <c r="Q122"/>
  <c r="Q121" s="1"/>
  <c r="R122"/>
  <c r="R121" s="1"/>
  <c r="S122"/>
  <c r="S121" s="1"/>
  <c r="T122"/>
  <c r="T121" s="1"/>
  <c r="U122"/>
  <c r="U121" s="1"/>
  <c r="E122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E114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D9" s="1"/>
  <c r="E27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F15"/>
  <c r="F9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E144"/>
  <c r="F196" l="1"/>
  <c r="G196"/>
  <c r="H196"/>
  <c r="I196"/>
  <c r="K196"/>
  <c r="M196"/>
  <c r="O196"/>
  <c r="Q196"/>
  <c r="S196"/>
  <c r="U196"/>
  <c r="W196"/>
  <c r="Y196"/>
  <c r="AD196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G154"/>
  <c r="H154"/>
  <c r="I154"/>
  <c r="J154"/>
  <c r="M154"/>
  <c r="N154"/>
  <c r="O154"/>
  <c r="Q154"/>
  <c r="R154"/>
  <c r="S154"/>
  <c r="T154"/>
  <c r="U154"/>
  <c r="V154"/>
  <c r="W154"/>
  <c r="X154"/>
  <c r="Y154"/>
  <c r="Z154"/>
  <c r="AA154"/>
  <c r="AB154"/>
  <c r="AC154"/>
  <c r="AD154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G133"/>
  <c r="H133"/>
  <c r="I133"/>
  <c r="J133"/>
  <c r="K133"/>
  <c r="M133"/>
  <c r="O133"/>
  <c r="S133"/>
  <c r="W133"/>
  <c r="Y13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F65"/>
  <c r="G65"/>
  <c r="H65"/>
  <c r="I65"/>
  <c r="J65"/>
  <c r="K65"/>
  <c r="L65"/>
  <c r="M65"/>
  <c r="N65"/>
  <c r="O65"/>
  <c r="P65"/>
  <c r="Q65"/>
  <c r="R65"/>
  <c r="S65"/>
  <c r="T65"/>
  <c r="U65"/>
  <c r="W65"/>
  <c r="X65"/>
  <c r="Y65"/>
  <c r="Z65"/>
  <c r="AA65"/>
  <c r="AB65"/>
  <c r="AC65"/>
  <c r="AD65"/>
  <c r="AE65"/>
  <c r="F56"/>
  <c r="G56"/>
  <c r="H56"/>
  <c r="I56"/>
  <c r="J56"/>
  <c r="K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F26"/>
  <c r="G26"/>
  <c r="H26"/>
  <c r="I26"/>
  <c r="J26"/>
  <c r="K26"/>
  <c r="L26"/>
  <c r="M26"/>
  <c r="N26"/>
  <c r="O26"/>
  <c r="P26"/>
  <c r="Q26"/>
  <c r="S26"/>
  <c r="U26"/>
  <c r="W26"/>
  <c r="X26"/>
  <c r="Y26"/>
  <c r="Z26"/>
  <c r="AA26"/>
  <c r="AB26"/>
  <c r="AC26"/>
  <c r="AD26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E23" i="20"/>
  <c r="E11"/>
  <c r="E10"/>
  <c r="E20"/>
  <c r="E9"/>
  <c r="E19"/>
  <c r="E8"/>
  <c r="D12"/>
  <c r="D8"/>
  <c r="J46" i="35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A7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I200"/>
  <c r="V199" i="36"/>
  <c r="AE198"/>
  <c r="X198"/>
  <c r="J187" i="35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L104"/>
  <c r="M104"/>
  <c r="N104"/>
  <c r="N7" s="1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Z2"/>
  <c r="N12"/>
  <c r="L12"/>
  <c r="M12"/>
  <c r="O12"/>
  <c r="P12"/>
  <c r="Q12"/>
  <c r="R12"/>
  <c r="S12"/>
  <c r="T12"/>
  <c r="U12"/>
  <c r="V12"/>
  <c r="W12"/>
  <c r="X12"/>
  <c r="Y12"/>
  <c r="Z12"/>
  <c r="AA12"/>
  <c r="AB12"/>
  <c r="AC12"/>
  <c r="AD12"/>
  <c r="AE12"/>
  <c r="G57"/>
  <c r="H57"/>
  <c r="I57"/>
  <c r="J57"/>
  <c r="J56" s="1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F57"/>
  <c r="AE144"/>
  <c r="AC134"/>
  <c r="AD134"/>
  <c r="AA26"/>
  <c r="AB26"/>
  <c r="AC26"/>
  <c r="AD26"/>
  <c r="AE26"/>
  <c r="AE16"/>
  <c r="AE17"/>
  <c r="AE18"/>
  <c r="AE19"/>
  <c r="AE20"/>
  <c r="AE21"/>
  <c r="AE22"/>
  <c r="AE23"/>
  <c r="AE24"/>
  <c r="AE25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8"/>
  <c r="AE59"/>
  <c r="AE60"/>
  <c r="AE61"/>
  <c r="AE62"/>
  <c r="AE63"/>
  <c r="AE64"/>
  <c r="AE67"/>
  <c r="AE68"/>
  <c r="AE69"/>
  <c r="AE70"/>
  <c r="AE71"/>
  <c r="AE72"/>
  <c r="AE73"/>
  <c r="AE74"/>
  <c r="AE76"/>
  <c r="AE77"/>
  <c r="AE78"/>
  <c r="AE79"/>
  <c r="AE80"/>
  <c r="AE81"/>
  <c r="AE82"/>
  <c r="AE83"/>
  <c r="AE85"/>
  <c r="AE88"/>
  <c r="AE89"/>
  <c r="AE90"/>
  <c r="AE92"/>
  <c r="AE93"/>
  <c r="AE94"/>
  <c r="AE95"/>
  <c r="AE96"/>
  <c r="AE97"/>
  <c r="AE98"/>
  <c r="AE99"/>
  <c r="AE100"/>
  <c r="AE101"/>
  <c r="AE102"/>
  <c r="AE103"/>
  <c r="AE105"/>
  <c r="AE106"/>
  <c r="AE107"/>
  <c r="AE108"/>
  <c r="AE110"/>
  <c r="AE112"/>
  <c r="AE114"/>
  <c r="AE115"/>
  <c r="AE116"/>
  <c r="AE117"/>
  <c r="AE118"/>
  <c r="AE119"/>
  <c r="AE120"/>
  <c r="AE122"/>
  <c r="AE123"/>
  <c r="AE124"/>
  <c r="AE125"/>
  <c r="AE126"/>
  <c r="AE127"/>
  <c r="AE128"/>
  <c r="AE129"/>
  <c r="AE130"/>
  <c r="AE131"/>
  <c r="AE132"/>
  <c r="AE137"/>
  <c r="AE140"/>
  <c r="AE142"/>
  <c r="AE145"/>
  <c r="AE146"/>
  <c r="AE147"/>
  <c r="AE148"/>
  <c r="AE149"/>
  <c r="AE150"/>
  <c r="AE151"/>
  <c r="AE152"/>
  <c r="AE153"/>
  <c r="AE155"/>
  <c r="AE156"/>
  <c r="AE157"/>
  <c r="AE158"/>
  <c r="AE159"/>
  <c r="AE160"/>
  <c r="AE161"/>
  <c r="AE162"/>
  <c r="AE163"/>
  <c r="AE164"/>
  <c r="AE165"/>
  <c r="AE166"/>
  <c r="AE168"/>
  <c r="AE169"/>
  <c r="AE170"/>
  <c r="AE171"/>
  <c r="AE172"/>
  <c r="AE173"/>
  <c r="AE174"/>
  <c r="AE175"/>
  <c r="AE177"/>
  <c r="AE178"/>
  <c r="AE179"/>
  <c r="AE180"/>
  <c r="AE181"/>
  <c r="AE182"/>
  <c r="AE183"/>
  <c r="AE184"/>
  <c r="AE185"/>
  <c r="AE186"/>
  <c r="AE188"/>
  <c r="AE189"/>
  <c r="AE190"/>
  <c r="AE191"/>
  <c r="AE192"/>
  <c r="AE193"/>
  <c r="AE194"/>
  <c r="AE203"/>
  <c r="AC98"/>
  <c r="AB98"/>
  <c r="AC66"/>
  <c r="AC40"/>
  <c r="AC27"/>
  <c r="AC16"/>
  <c r="AC15" s="1"/>
  <c r="AC17"/>
  <c r="AC18"/>
  <c r="AC19"/>
  <c r="AC20"/>
  <c r="AC21"/>
  <c r="AC22"/>
  <c r="AC23"/>
  <c r="AC24"/>
  <c r="AC25"/>
  <c r="AC28"/>
  <c r="AC29"/>
  <c r="AC30"/>
  <c r="AC31"/>
  <c r="AC32"/>
  <c r="AC33"/>
  <c r="AC34"/>
  <c r="AC35"/>
  <c r="AC36"/>
  <c r="AC38"/>
  <c r="AC39"/>
  <c r="AC41"/>
  <c r="AC42"/>
  <c r="AC43"/>
  <c r="AC44"/>
  <c r="AC45"/>
  <c r="AC50"/>
  <c r="AC51"/>
  <c r="AC52"/>
  <c r="AC53"/>
  <c r="AC54"/>
  <c r="AC55"/>
  <c r="AC58"/>
  <c r="AC59"/>
  <c r="AC60"/>
  <c r="AC61"/>
  <c r="AC62"/>
  <c r="AC63"/>
  <c r="AC64"/>
  <c r="AC67"/>
  <c r="AC68"/>
  <c r="AC69"/>
  <c r="AC71"/>
  <c r="AC72"/>
  <c r="AC73"/>
  <c r="AC74"/>
  <c r="AC76"/>
  <c r="AC77"/>
  <c r="AC78"/>
  <c r="AC79"/>
  <c r="AC80"/>
  <c r="AC81"/>
  <c r="AC82"/>
  <c r="AC83"/>
  <c r="AC86"/>
  <c r="AC88"/>
  <c r="AC89"/>
  <c r="AC90"/>
  <c r="AC92"/>
  <c r="AC93"/>
  <c r="AC94"/>
  <c r="AC95"/>
  <c r="AC96"/>
  <c r="AC97"/>
  <c r="AC99"/>
  <c r="AC100"/>
  <c r="AC101"/>
  <c r="AC102"/>
  <c r="AC103"/>
  <c r="AC105"/>
  <c r="AC106"/>
  <c r="AC107"/>
  <c r="AC108"/>
  <c r="AC110"/>
  <c r="AC112"/>
  <c r="AC115"/>
  <c r="AC116"/>
  <c r="AC117"/>
  <c r="AC118"/>
  <c r="AC119"/>
  <c r="AC120"/>
  <c r="AC122"/>
  <c r="AC123"/>
  <c r="AC124"/>
  <c r="AC125"/>
  <c r="AC126"/>
  <c r="AC127"/>
  <c r="AC128"/>
  <c r="AC130"/>
  <c r="AC131"/>
  <c r="AC132"/>
  <c r="AC135"/>
  <c r="AC137"/>
  <c r="AC139"/>
  <c r="AC140"/>
  <c r="AC141"/>
  <c r="AC142"/>
  <c r="AC144"/>
  <c r="AC145"/>
  <c r="AC146"/>
  <c r="AC147"/>
  <c r="AC148"/>
  <c r="AC149"/>
  <c r="AC151"/>
  <c r="AC152"/>
  <c r="AC153"/>
  <c r="AC156"/>
  <c r="AC157"/>
  <c r="AC158"/>
  <c r="AC159"/>
  <c r="AC160"/>
  <c r="AC161"/>
  <c r="AC162"/>
  <c r="AC163"/>
  <c r="AC164"/>
  <c r="AC165"/>
  <c r="AC166"/>
  <c r="AC168"/>
  <c r="AC169"/>
  <c r="AC171"/>
  <c r="AC172"/>
  <c r="AC173"/>
  <c r="AC174"/>
  <c r="AC175"/>
  <c r="AC177"/>
  <c r="AC178"/>
  <c r="AC179"/>
  <c r="AC180"/>
  <c r="AC181"/>
  <c r="AC183"/>
  <c r="AC184"/>
  <c r="AC185"/>
  <c r="AC186"/>
  <c r="AC188"/>
  <c r="AC189"/>
  <c r="AC190"/>
  <c r="AC191"/>
  <c r="AC193"/>
  <c r="AC194"/>
  <c r="AC203"/>
  <c r="AA182"/>
  <c r="AB182"/>
  <c r="AC182" s="1"/>
  <c r="AD182"/>
  <c r="AE182" i="36" s="1"/>
  <c r="AE176" s="1"/>
  <c r="Z182" i="35"/>
  <c r="AA155"/>
  <c r="Z150"/>
  <c r="AA144"/>
  <c r="AA134"/>
  <c r="AA122"/>
  <c r="AB122"/>
  <c r="AA114"/>
  <c r="AB114"/>
  <c r="AC114" s="1"/>
  <c r="AD114"/>
  <c r="Z114"/>
  <c r="Z92"/>
  <c r="AA66"/>
  <c r="AB66"/>
  <c r="Z66"/>
  <c r="AA37"/>
  <c r="AB37"/>
  <c r="AC37" s="1"/>
  <c r="AA16"/>
  <c r="AA17"/>
  <c r="AA18"/>
  <c r="AA19"/>
  <c r="AA20"/>
  <c r="AA21"/>
  <c r="AA22"/>
  <c r="AA23"/>
  <c r="AA24"/>
  <c r="AA25"/>
  <c r="AA27"/>
  <c r="AA28"/>
  <c r="AA29"/>
  <c r="AA30"/>
  <c r="AA31"/>
  <c r="AA32"/>
  <c r="AA33"/>
  <c r="AA34"/>
  <c r="AA35"/>
  <c r="AA36"/>
  <c r="AA38"/>
  <c r="AA39"/>
  <c r="AA41"/>
  <c r="AA42"/>
  <c r="AA43"/>
  <c r="AA44"/>
  <c r="AA45"/>
  <c r="AA50"/>
  <c r="AA51"/>
  <c r="AA52"/>
  <c r="AA53"/>
  <c r="AA54"/>
  <c r="AA55"/>
  <c r="AA58"/>
  <c r="AA59"/>
  <c r="AA60"/>
  <c r="AA61"/>
  <c r="AA62"/>
  <c r="AA63"/>
  <c r="AA64"/>
  <c r="AA67"/>
  <c r="AA68"/>
  <c r="AA69"/>
  <c r="AA70"/>
  <c r="AA71"/>
  <c r="AA72"/>
  <c r="AA73"/>
  <c r="AA74"/>
  <c r="AA76"/>
  <c r="AA77"/>
  <c r="AA78"/>
  <c r="AA79"/>
  <c r="AA80"/>
  <c r="AA81"/>
  <c r="AA82"/>
  <c r="AA83"/>
  <c r="AA88"/>
  <c r="AA89"/>
  <c r="AA90"/>
  <c r="AA93"/>
  <c r="AA94"/>
  <c r="AA92" s="1"/>
  <c r="AA95"/>
  <c r="AA96"/>
  <c r="AA97"/>
  <c r="AA98"/>
  <c r="AA99"/>
  <c r="AA100"/>
  <c r="AA101"/>
  <c r="AA102"/>
  <c r="AA103"/>
  <c r="AA105"/>
  <c r="AA106"/>
  <c r="AA107"/>
  <c r="AA108"/>
  <c r="AA112"/>
  <c r="AA115"/>
  <c r="AA116"/>
  <c r="AA117"/>
  <c r="AA118"/>
  <c r="AA119"/>
  <c r="AA120"/>
  <c r="AA123"/>
  <c r="AA124"/>
  <c r="AA125"/>
  <c r="AA126"/>
  <c r="AA127"/>
  <c r="AA128"/>
  <c r="AA129"/>
  <c r="AA130"/>
  <c r="AA131"/>
  <c r="AA132"/>
  <c r="AA135"/>
  <c r="AA137"/>
  <c r="AA140"/>
  <c r="AA141"/>
  <c r="AA142"/>
  <c r="AA145"/>
  <c r="AA146"/>
  <c r="AA147"/>
  <c r="AA148"/>
  <c r="AA149"/>
  <c r="AA150"/>
  <c r="AA151"/>
  <c r="AA152"/>
  <c r="AA153"/>
  <c r="AA156"/>
  <c r="AA157"/>
  <c r="AA158"/>
  <c r="AA159"/>
  <c r="AA160"/>
  <c r="AA161"/>
  <c r="AA162"/>
  <c r="AA163"/>
  <c r="AA164"/>
  <c r="AA165"/>
  <c r="AA166"/>
  <c r="AA168"/>
  <c r="AA169"/>
  <c r="AA170"/>
  <c r="AA171"/>
  <c r="AA172"/>
  <c r="AA173"/>
  <c r="AA174"/>
  <c r="AA175"/>
  <c r="AA177"/>
  <c r="AA178"/>
  <c r="AA179"/>
  <c r="AA180"/>
  <c r="AA181"/>
  <c r="AA183"/>
  <c r="AA184"/>
  <c r="AA185"/>
  <c r="AA186"/>
  <c r="AA188"/>
  <c r="AA189"/>
  <c r="AA190"/>
  <c r="AA191"/>
  <c r="AA192"/>
  <c r="AA193"/>
  <c r="AA194"/>
  <c r="AA203"/>
  <c r="W15"/>
  <c r="X15"/>
  <c r="Y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7"/>
  <c r="X48"/>
  <c r="X49"/>
  <c r="X50"/>
  <c r="X51"/>
  <c r="X52"/>
  <c r="X53"/>
  <c r="X54"/>
  <c r="X55"/>
  <c r="X58"/>
  <c r="X59"/>
  <c r="X60"/>
  <c r="X61"/>
  <c r="X62"/>
  <c r="X63"/>
  <c r="X64"/>
  <c r="X66"/>
  <c r="X67"/>
  <c r="X68"/>
  <c r="X69"/>
  <c r="X70"/>
  <c r="X71"/>
  <c r="X72"/>
  <c r="X73"/>
  <c r="X74"/>
  <c r="X76"/>
  <c r="X77"/>
  <c r="X78"/>
  <c r="X79"/>
  <c r="X80"/>
  <c r="X81"/>
  <c r="X82"/>
  <c r="X83"/>
  <c r="X85"/>
  <c r="X86"/>
  <c r="X87"/>
  <c r="X88"/>
  <c r="X89"/>
  <c r="X90"/>
  <c r="X92"/>
  <c r="X93"/>
  <c r="X94"/>
  <c r="X95"/>
  <c r="X96"/>
  <c r="X97"/>
  <c r="X98"/>
  <c r="X99"/>
  <c r="X100"/>
  <c r="X101"/>
  <c r="X102"/>
  <c r="X103"/>
  <c r="X105"/>
  <c r="X106"/>
  <c r="X107"/>
  <c r="X108"/>
  <c r="X110"/>
  <c r="X111"/>
  <c r="X112"/>
  <c r="X114"/>
  <c r="X115"/>
  <c r="X116"/>
  <c r="X117"/>
  <c r="X118"/>
  <c r="X119"/>
  <c r="X120"/>
  <c r="X122"/>
  <c r="X123"/>
  <c r="X124"/>
  <c r="X125"/>
  <c r="X126"/>
  <c r="X127"/>
  <c r="X128"/>
  <c r="X129"/>
  <c r="X130"/>
  <c r="X131"/>
  <c r="X132"/>
  <c r="X134"/>
  <c r="X135"/>
  <c r="X136"/>
  <c r="X137"/>
  <c r="X138"/>
  <c r="X139"/>
  <c r="X140"/>
  <c r="X141"/>
  <c r="X142"/>
  <c r="X144"/>
  <c r="X145"/>
  <c r="X146"/>
  <c r="X147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7"/>
  <c r="X178"/>
  <c r="X179"/>
  <c r="X180"/>
  <c r="X181"/>
  <c r="X182"/>
  <c r="X183"/>
  <c r="X184"/>
  <c r="X185"/>
  <c r="X186"/>
  <c r="X188"/>
  <c r="X189"/>
  <c r="X190"/>
  <c r="X191"/>
  <c r="X192"/>
  <c r="X193"/>
  <c r="X194"/>
  <c r="X203"/>
  <c r="V155"/>
  <c r="V134"/>
  <c r="W134"/>
  <c r="Y134"/>
  <c r="Z134"/>
  <c r="AB134"/>
  <c r="U134"/>
  <c r="V122"/>
  <c r="V85"/>
  <c r="W85"/>
  <c r="Y85"/>
  <c r="Z85"/>
  <c r="AB85"/>
  <c r="AC85" i="36" s="1"/>
  <c r="AD85" i="35"/>
  <c r="V70"/>
  <c r="W70"/>
  <c r="Y70"/>
  <c r="Z70"/>
  <c r="AB70"/>
  <c r="AC70" i="36" s="1"/>
  <c r="AD70" i="35"/>
  <c r="U70"/>
  <c r="V47"/>
  <c r="V26"/>
  <c r="W37"/>
  <c r="Y37"/>
  <c r="Z37"/>
  <c r="AD37"/>
  <c r="U37"/>
  <c r="V37" i="36" s="1"/>
  <c r="V16" i="35"/>
  <c r="V15" s="1"/>
  <c r="V17"/>
  <c r="V18"/>
  <c r="V19"/>
  <c r="V20"/>
  <c r="V21"/>
  <c r="V22"/>
  <c r="V23"/>
  <c r="V24"/>
  <c r="V25"/>
  <c r="V27"/>
  <c r="V28"/>
  <c r="V29"/>
  <c r="V30"/>
  <c r="V31"/>
  <c r="V32"/>
  <c r="V33"/>
  <c r="V34"/>
  <c r="V35"/>
  <c r="V36"/>
  <c r="V38"/>
  <c r="V39"/>
  <c r="V37" s="1"/>
  <c r="V40"/>
  <c r="V41"/>
  <c r="V42"/>
  <c r="V43"/>
  <c r="V44"/>
  <c r="V45"/>
  <c r="V50"/>
  <c r="V51"/>
  <c r="V52"/>
  <c r="V53"/>
  <c r="V54"/>
  <c r="V55"/>
  <c r="V58"/>
  <c r="V59"/>
  <c r="V60"/>
  <c r="V61"/>
  <c r="V62"/>
  <c r="V63"/>
  <c r="V64"/>
  <c r="V66"/>
  <c r="V67"/>
  <c r="V68"/>
  <c r="V69"/>
  <c r="V71"/>
  <c r="V72"/>
  <c r="V73"/>
  <c r="V74"/>
  <c r="V76"/>
  <c r="V77"/>
  <c r="V78"/>
  <c r="V79"/>
  <c r="V80"/>
  <c r="V81"/>
  <c r="V82"/>
  <c r="V83"/>
  <c r="V88"/>
  <c r="V89"/>
  <c r="V90"/>
  <c r="V92"/>
  <c r="V93"/>
  <c r="V94"/>
  <c r="V95"/>
  <c r="V96"/>
  <c r="V97"/>
  <c r="V98"/>
  <c r="V99"/>
  <c r="V100"/>
  <c r="V101"/>
  <c r="V102"/>
  <c r="V103"/>
  <c r="V105"/>
  <c r="V106"/>
  <c r="V107"/>
  <c r="V108"/>
  <c r="V109"/>
  <c r="V112"/>
  <c r="V114"/>
  <c r="V115"/>
  <c r="V116"/>
  <c r="V117"/>
  <c r="V118"/>
  <c r="V119"/>
  <c r="V120"/>
  <c r="V123"/>
  <c r="V124"/>
  <c r="V125"/>
  <c r="V126"/>
  <c r="V127"/>
  <c r="V128"/>
  <c r="V129"/>
  <c r="V130"/>
  <c r="V131"/>
  <c r="V132"/>
  <c r="V135"/>
  <c r="V136"/>
  <c r="V137"/>
  <c r="V140"/>
  <c r="V141"/>
  <c r="V142"/>
  <c r="V144"/>
  <c r="V145"/>
  <c r="V146"/>
  <c r="V147"/>
  <c r="V148"/>
  <c r="V149"/>
  <c r="V150"/>
  <c r="V151"/>
  <c r="V152"/>
  <c r="V153"/>
  <c r="V156"/>
  <c r="V157"/>
  <c r="V158"/>
  <c r="V159"/>
  <c r="V160"/>
  <c r="V161"/>
  <c r="V162"/>
  <c r="V163"/>
  <c r="V164"/>
  <c r="V165"/>
  <c r="V166"/>
  <c r="V168"/>
  <c r="V169"/>
  <c r="V170"/>
  <c r="V171"/>
  <c r="V172"/>
  <c r="V173"/>
  <c r="V174"/>
  <c r="V175"/>
  <c r="V177"/>
  <c r="V178"/>
  <c r="V179"/>
  <c r="V180"/>
  <c r="V181"/>
  <c r="V182"/>
  <c r="V183"/>
  <c r="V184"/>
  <c r="V185"/>
  <c r="V186"/>
  <c r="V188"/>
  <c r="V189"/>
  <c r="V190"/>
  <c r="V191"/>
  <c r="V192"/>
  <c r="V193"/>
  <c r="V194"/>
  <c r="V203"/>
  <c r="T26"/>
  <c r="T40"/>
  <c r="U40"/>
  <c r="W40"/>
  <c r="X40" i="36" s="1"/>
  <c r="Y40" i="35"/>
  <c r="Z40"/>
  <c r="AA40" i="36" s="1"/>
  <c r="AB40" i="35"/>
  <c r="AD40"/>
  <c r="S40"/>
  <c r="T16"/>
  <c r="T17"/>
  <c r="T18"/>
  <c r="T19"/>
  <c r="T20"/>
  <c r="T21"/>
  <c r="T22"/>
  <c r="T23"/>
  <c r="T24"/>
  <c r="T25"/>
  <c r="T27"/>
  <c r="T28"/>
  <c r="T29"/>
  <c r="T30"/>
  <c r="T31"/>
  <c r="T32"/>
  <c r="T33"/>
  <c r="T34"/>
  <c r="T35"/>
  <c r="T36"/>
  <c r="T37"/>
  <c r="T38"/>
  <c r="T39"/>
  <c r="T41"/>
  <c r="T42"/>
  <c r="T44"/>
  <c r="T45"/>
  <c r="T47"/>
  <c r="T48"/>
  <c r="T49"/>
  <c r="T50"/>
  <c r="T51"/>
  <c r="T52"/>
  <c r="T53"/>
  <c r="T54"/>
  <c r="T55"/>
  <c r="T58"/>
  <c r="T59"/>
  <c r="T60"/>
  <c r="T61"/>
  <c r="T62"/>
  <c r="T63"/>
  <c r="T64"/>
  <c r="T66"/>
  <c r="T67"/>
  <c r="T68"/>
  <c r="T69"/>
  <c r="T70"/>
  <c r="T71"/>
  <c r="T72"/>
  <c r="T73"/>
  <c r="T74"/>
  <c r="T76"/>
  <c r="T77"/>
  <c r="T78"/>
  <c r="T79"/>
  <c r="T80"/>
  <c r="T81"/>
  <c r="T82"/>
  <c r="T83"/>
  <c r="T85"/>
  <c r="T86"/>
  <c r="T87"/>
  <c r="T88"/>
  <c r="T89"/>
  <c r="T90"/>
  <c r="T92"/>
  <c r="T93"/>
  <c r="T94"/>
  <c r="T95"/>
  <c r="T96"/>
  <c r="T97"/>
  <c r="T98"/>
  <c r="T99"/>
  <c r="T100"/>
  <c r="T101"/>
  <c r="T102"/>
  <c r="T103"/>
  <c r="T105"/>
  <c r="T106"/>
  <c r="T107"/>
  <c r="T108"/>
  <c r="T112"/>
  <c r="T114"/>
  <c r="T115"/>
  <c r="T116"/>
  <c r="T117"/>
  <c r="T118"/>
  <c r="T119"/>
  <c r="T120"/>
  <c r="T122"/>
  <c r="T123"/>
  <c r="T124"/>
  <c r="T125"/>
  <c r="T126"/>
  <c r="T127"/>
  <c r="T128"/>
  <c r="T129"/>
  <c r="T130"/>
  <c r="T131"/>
  <c r="T132"/>
  <c r="T134"/>
  <c r="T135"/>
  <c r="T136"/>
  <c r="T137"/>
  <c r="T138"/>
  <c r="T139"/>
  <c r="T140"/>
  <c r="T141"/>
  <c r="T142"/>
  <c r="T144"/>
  <c r="T145"/>
  <c r="T146"/>
  <c r="T147"/>
  <c r="T148"/>
  <c r="T149"/>
  <c r="T150"/>
  <c r="T151"/>
  <c r="T152"/>
  <c r="T153"/>
  <c r="T155"/>
  <c r="T156"/>
  <c r="T157"/>
  <c r="T158"/>
  <c r="T159"/>
  <c r="T160"/>
  <c r="T161"/>
  <c r="T162"/>
  <c r="T163"/>
  <c r="T164"/>
  <c r="T165"/>
  <c r="T166"/>
  <c r="T168"/>
  <c r="T169"/>
  <c r="T170"/>
  <c r="T171"/>
  <c r="T172"/>
  <c r="T173"/>
  <c r="T174"/>
  <c r="T175"/>
  <c r="T177"/>
  <c r="T178"/>
  <c r="T179"/>
  <c r="T180"/>
  <c r="T181"/>
  <c r="T182"/>
  <c r="T183"/>
  <c r="T184"/>
  <c r="T185"/>
  <c r="T186"/>
  <c r="T188"/>
  <c r="T189"/>
  <c r="T190"/>
  <c r="T191"/>
  <c r="T192"/>
  <c r="T193"/>
  <c r="T194"/>
  <c r="T203"/>
  <c r="R26"/>
  <c r="R16"/>
  <c r="R17"/>
  <c r="R18"/>
  <c r="R19"/>
  <c r="R20"/>
  <c r="R21"/>
  <c r="R22"/>
  <c r="R23"/>
  <c r="R24"/>
  <c r="R25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54"/>
  <c r="R55"/>
  <c r="R58"/>
  <c r="R59"/>
  <c r="R60"/>
  <c r="R61"/>
  <c r="R62"/>
  <c r="R63"/>
  <c r="R64"/>
  <c r="R66"/>
  <c r="R67"/>
  <c r="R68"/>
  <c r="R69"/>
  <c r="R70"/>
  <c r="R71"/>
  <c r="R72"/>
  <c r="R73"/>
  <c r="R74"/>
  <c r="R76"/>
  <c r="R77"/>
  <c r="R78"/>
  <c r="R79"/>
  <c r="R80"/>
  <c r="R81"/>
  <c r="R82"/>
  <c r="R83"/>
  <c r="R85"/>
  <c r="R86"/>
  <c r="R87"/>
  <c r="R88"/>
  <c r="R89"/>
  <c r="R90"/>
  <c r="R92"/>
  <c r="R93"/>
  <c r="R94"/>
  <c r="R95"/>
  <c r="R96"/>
  <c r="R97"/>
  <c r="R98"/>
  <c r="R99"/>
  <c r="R100"/>
  <c r="R101"/>
  <c r="R102"/>
  <c r="R103"/>
  <c r="R105"/>
  <c r="R106"/>
  <c r="R107"/>
  <c r="R108"/>
  <c r="R110"/>
  <c r="R112"/>
  <c r="R114"/>
  <c r="R115"/>
  <c r="R116"/>
  <c r="R117"/>
  <c r="R118"/>
  <c r="R119"/>
  <c r="R120"/>
  <c r="R122"/>
  <c r="R123"/>
  <c r="R124"/>
  <c r="R125"/>
  <c r="R126"/>
  <c r="R127"/>
  <c r="R128"/>
  <c r="R129"/>
  <c r="R130"/>
  <c r="R131"/>
  <c r="R132"/>
  <c r="R134"/>
  <c r="R135"/>
  <c r="R136"/>
  <c r="R137"/>
  <c r="R138"/>
  <c r="R139"/>
  <c r="R140"/>
  <c r="R141"/>
  <c r="R142"/>
  <c r="R144"/>
  <c r="R145"/>
  <c r="R146"/>
  <c r="R147"/>
  <c r="R148"/>
  <c r="R149"/>
  <c r="R150"/>
  <c r="R151"/>
  <c r="R152"/>
  <c r="R153"/>
  <c r="R155"/>
  <c r="R156"/>
  <c r="R157"/>
  <c r="R158"/>
  <c r="R159"/>
  <c r="R160"/>
  <c r="R161"/>
  <c r="R162"/>
  <c r="R163"/>
  <c r="R164"/>
  <c r="R165"/>
  <c r="R166"/>
  <c r="R168"/>
  <c r="R169"/>
  <c r="R170"/>
  <c r="R171"/>
  <c r="R172"/>
  <c r="R173"/>
  <c r="R174"/>
  <c r="R175"/>
  <c r="R177"/>
  <c r="R178"/>
  <c r="R179"/>
  <c r="R180"/>
  <c r="R181"/>
  <c r="R182"/>
  <c r="R183"/>
  <c r="R184"/>
  <c r="R185"/>
  <c r="R186"/>
  <c r="R188"/>
  <c r="R189"/>
  <c r="R190"/>
  <c r="R191"/>
  <c r="R192"/>
  <c r="R193"/>
  <c r="R194"/>
  <c r="R203"/>
  <c r="O155"/>
  <c r="P155"/>
  <c r="Q155"/>
  <c r="P122"/>
  <c r="Q122"/>
  <c r="O85"/>
  <c r="P85"/>
  <c r="Q85"/>
  <c r="S85"/>
  <c r="U85"/>
  <c r="AE85" i="36"/>
  <c r="N85" i="35"/>
  <c r="P47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50"/>
  <c r="P51"/>
  <c r="P52"/>
  <c r="P53"/>
  <c r="P54"/>
  <c r="P55"/>
  <c r="P58"/>
  <c r="P59"/>
  <c r="P60"/>
  <c r="P61"/>
  <c r="P62"/>
  <c r="P63"/>
  <c r="P64"/>
  <c r="P66"/>
  <c r="P67"/>
  <c r="P68"/>
  <c r="P69"/>
  <c r="P70"/>
  <c r="P71"/>
  <c r="P72"/>
  <c r="P73"/>
  <c r="P74"/>
  <c r="P76"/>
  <c r="P77"/>
  <c r="P78"/>
  <c r="P79"/>
  <c r="P80"/>
  <c r="P81"/>
  <c r="P82"/>
  <c r="P83"/>
  <c r="P88"/>
  <c r="P89"/>
  <c r="P90"/>
  <c r="P92"/>
  <c r="P93"/>
  <c r="P94"/>
  <c r="P95"/>
  <c r="P96"/>
  <c r="P97"/>
  <c r="P98"/>
  <c r="P99"/>
  <c r="P100"/>
  <c r="P101"/>
  <c r="P102"/>
  <c r="P103"/>
  <c r="P105"/>
  <c r="P106"/>
  <c r="P107"/>
  <c r="P108"/>
  <c r="P109"/>
  <c r="P112"/>
  <c r="P114"/>
  <c r="P115"/>
  <c r="P116"/>
  <c r="P117"/>
  <c r="P118"/>
  <c r="P119"/>
  <c r="P120"/>
  <c r="P123"/>
  <c r="P124"/>
  <c r="P125"/>
  <c r="P126"/>
  <c r="P127"/>
  <c r="P128"/>
  <c r="P129"/>
  <c r="P130"/>
  <c r="P131"/>
  <c r="P132"/>
  <c r="P134"/>
  <c r="P135"/>
  <c r="P136"/>
  <c r="P137"/>
  <c r="P138"/>
  <c r="P139"/>
  <c r="P140"/>
  <c r="P141"/>
  <c r="P142"/>
  <c r="P144"/>
  <c r="P145"/>
  <c r="P146"/>
  <c r="P147"/>
  <c r="P148"/>
  <c r="P149"/>
  <c r="P150"/>
  <c r="P151"/>
  <c r="P152"/>
  <c r="P153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7"/>
  <c r="P178"/>
  <c r="P179"/>
  <c r="P180"/>
  <c r="P181"/>
  <c r="P182"/>
  <c r="P183"/>
  <c r="P184"/>
  <c r="P185"/>
  <c r="P186"/>
  <c r="P188"/>
  <c r="P189"/>
  <c r="P190"/>
  <c r="P191"/>
  <c r="P192"/>
  <c r="P193"/>
  <c r="P194"/>
  <c r="P203"/>
  <c r="J47"/>
  <c r="K47"/>
  <c r="L47"/>
  <c r="M47"/>
  <c r="N47"/>
  <c r="O47"/>
  <c r="Q47"/>
  <c r="S47"/>
  <c r="U47"/>
  <c r="W47"/>
  <c r="Y47"/>
  <c r="Z47"/>
  <c r="AB47"/>
  <c r="AC47" i="36" s="1"/>
  <c r="AD47" i="35"/>
  <c r="I47"/>
  <c r="J144"/>
  <c r="K144"/>
  <c r="L144"/>
  <c r="M144"/>
  <c r="N144"/>
  <c r="O144"/>
  <c r="Q144"/>
  <c r="S144"/>
  <c r="U144"/>
  <c r="W144"/>
  <c r="Y144"/>
  <c r="Z144"/>
  <c r="AB144"/>
  <c r="AD144"/>
  <c r="I144"/>
  <c r="N134"/>
  <c r="O134"/>
  <c r="M134"/>
  <c r="N122"/>
  <c r="N26"/>
  <c r="O26"/>
  <c r="N16"/>
  <c r="N17"/>
  <c r="N18"/>
  <c r="N19"/>
  <c r="N20"/>
  <c r="N21"/>
  <c r="N22"/>
  <c r="N23"/>
  <c r="N24"/>
  <c r="N25"/>
  <c r="N27"/>
  <c r="N28"/>
  <c r="N29"/>
  <c r="N30"/>
  <c r="N31"/>
  <c r="N32"/>
  <c r="N33"/>
  <c r="N34"/>
  <c r="N35"/>
  <c r="N36"/>
  <c r="N37"/>
  <c r="N38"/>
  <c r="N39"/>
  <c r="N41"/>
  <c r="N42"/>
  <c r="N44"/>
  <c r="N45"/>
  <c r="N50"/>
  <c r="N51"/>
  <c r="N52"/>
  <c r="N53"/>
  <c r="N54"/>
  <c r="N55"/>
  <c r="N58"/>
  <c r="N59"/>
  <c r="N60"/>
  <c r="N61"/>
  <c r="N62"/>
  <c r="N63"/>
  <c r="N64"/>
  <c r="N66"/>
  <c r="N67"/>
  <c r="N68"/>
  <c r="N69"/>
  <c r="N70"/>
  <c r="N71"/>
  <c r="N72"/>
  <c r="N73"/>
  <c r="N74"/>
  <c r="N76"/>
  <c r="N77"/>
  <c r="N78"/>
  <c r="N79"/>
  <c r="N80"/>
  <c r="N81"/>
  <c r="N82"/>
  <c r="N83"/>
  <c r="N87"/>
  <c r="N88"/>
  <c r="N89"/>
  <c r="N90"/>
  <c r="N92"/>
  <c r="N93"/>
  <c r="N94"/>
  <c r="N95"/>
  <c r="N96"/>
  <c r="N97"/>
  <c r="N98"/>
  <c r="N99"/>
  <c r="N100"/>
  <c r="N101"/>
  <c r="N102"/>
  <c r="N103"/>
  <c r="N105"/>
  <c r="N106"/>
  <c r="N107"/>
  <c r="N108"/>
  <c r="N110"/>
  <c r="N112"/>
  <c r="N114"/>
  <c r="N115"/>
  <c r="N116"/>
  <c r="N117"/>
  <c r="N118"/>
  <c r="N119"/>
  <c r="N120"/>
  <c r="N123"/>
  <c r="N124"/>
  <c r="N125"/>
  <c r="N126"/>
  <c r="N127"/>
  <c r="N128"/>
  <c r="N129"/>
  <c r="N130"/>
  <c r="N131"/>
  <c r="N132"/>
  <c r="N135"/>
  <c r="N137"/>
  <c r="N139"/>
  <c r="N140"/>
  <c r="N141"/>
  <c r="N142"/>
  <c r="N145"/>
  <c r="N146"/>
  <c r="N147"/>
  <c r="N148"/>
  <c r="N149"/>
  <c r="N150"/>
  <c r="N151"/>
  <c r="N152"/>
  <c r="N153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7"/>
  <c r="N178"/>
  <c r="N179"/>
  <c r="N180"/>
  <c r="N181"/>
  <c r="N182"/>
  <c r="N183"/>
  <c r="N184"/>
  <c r="N185"/>
  <c r="N186"/>
  <c r="N188"/>
  <c r="N189"/>
  <c r="N190"/>
  <c r="N191"/>
  <c r="N192"/>
  <c r="N193"/>
  <c r="N194"/>
  <c r="N203"/>
  <c r="J155"/>
  <c r="K155"/>
  <c r="L155"/>
  <c r="M155"/>
  <c r="S155"/>
  <c r="U155"/>
  <c r="W155"/>
  <c r="Y155"/>
  <c r="Z155"/>
  <c r="AB155"/>
  <c r="I155"/>
  <c r="J121"/>
  <c r="K121"/>
  <c r="L122"/>
  <c r="M122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50"/>
  <c r="L51"/>
  <c r="L52"/>
  <c r="L53"/>
  <c r="L54"/>
  <c r="L55"/>
  <c r="L58"/>
  <c r="L59"/>
  <c r="L60"/>
  <c r="L61"/>
  <c r="L62"/>
  <c r="L63"/>
  <c r="L64"/>
  <c r="L66"/>
  <c r="L67"/>
  <c r="L68"/>
  <c r="L69"/>
  <c r="L70"/>
  <c r="L71"/>
  <c r="L72"/>
  <c r="L73"/>
  <c r="L74"/>
  <c r="L76"/>
  <c r="L77"/>
  <c r="L78"/>
  <c r="L79"/>
  <c r="L80"/>
  <c r="L81"/>
  <c r="L82"/>
  <c r="L83"/>
  <c r="L88"/>
  <c r="L89"/>
  <c r="L90"/>
  <c r="L93"/>
  <c r="L94"/>
  <c r="L95"/>
  <c r="L96"/>
  <c r="L97"/>
  <c r="L98"/>
  <c r="L99"/>
  <c r="L100"/>
  <c r="L101"/>
  <c r="L102"/>
  <c r="L103"/>
  <c r="L105"/>
  <c r="L106"/>
  <c r="L107"/>
  <c r="L108"/>
  <c r="L109"/>
  <c r="L110"/>
  <c r="L111"/>
  <c r="L112"/>
  <c r="L114"/>
  <c r="L115"/>
  <c r="L116"/>
  <c r="L117"/>
  <c r="L118"/>
  <c r="L119"/>
  <c r="L120"/>
  <c r="L123"/>
  <c r="L124"/>
  <c r="L125"/>
  <c r="L126"/>
  <c r="L127"/>
  <c r="L128"/>
  <c r="L129"/>
  <c r="L130"/>
  <c r="L131"/>
  <c r="L132"/>
  <c r="L134"/>
  <c r="L135"/>
  <c r="L136"/>
  <c r="L137"/>
  <c r="L138"/>
  <c r="L139"/>
  <c r="L140"/>
  <c r="L141"/>
  <c r="L142"/>
  <c r="L145"/>
  <c r="L146"/>
  <c r="L147"/>
  <c r="L148"/>
  <c r="L149"/>
  <c r="L150"/>
  <c r="L151"/>
  <c r="L152"/>
  <c r="L153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7"/>
  <c r="L178"/>
  <c r="L179"/>
  <c r="L180"/>
  <c r="L181"/>
  <c r="L182"/>
  <c r="L183"/>
  <c r="L184"/>
  <c r="L185"/>
  <c r="L186"/>
  <c r="L188"/>
  <c r="L189"/>
  <c r="L190"/>
  <c r="L191"/>
  <c r="L192"/>
  <c r="L193"/>
  <c r="L194"/>
  <c r="L203"/>
  <c r="G122"/>
  <c r="H122"/>
  <c r="I122"/>
  <c r="J122"/>
  <c r="K122"/>
  <c r="O122"/>
  <c r="S122"/>
  <c r="U122"/>
  <c r="W122"/>
  <c r="Y122"/>
  <c r="Z122"/>
  <c r="AD122"/>
  <c r="F122"/>
  <c r="I84"/>
  <c r="J84"/>
  <c r="K84"/>
  <c r="G31"/>
  <c r="H31"/>
  <c r="I31"/>
  <c r="J31"/>
  <c r="K31"/>
  <c r="M31"/>
  <c r="O31"/>
  <c r="Q31"/>
  <c r="S31"/>
  <c r="U31"/>
  <c r="W31"/>
  <c r="Y31"/>
  <c r="Z31"/>
  <c r="AB31"/>
  <c r="AD31"/>
  <c r="F31"/>
  <c r="J16"/>
  <c r="J17"/>
  <c r="J18"/>
  <c r="J19"/>
  <c r="J20"/>
  <c r="J21"/>
  <c r="J22"/>
  <c r="J23"/>
  <c r="J24"/>
  <c r="J25"/>
  <c r="J27"/>
  <c r="J28"/>
  <c r="J29"/>
  <c r="J30"/>
  <c r="J32"/>
  <c r="J33"/>
  <c r="J34"/>
  <c r="J35"/>
  <c r="J36"/>
  <c r="J37"/>
  <c r="J38"/>
  <c r="J39"/>
  <c r="J40"/>
  <c r="J41"/>
  <c r="J42"/>
  <c r="J43"/>
  <c r="J44"/>
  <c r="J45"/>
  <c r="J50"/>
  <c r="J51"/>
  <c r="J52"/>
  <c r="J53"/>
  <c r="J54"/>
  <c r="J55"/>
  <c r="J58"/>
  <c r="J59"/>
  <c r="J60"/>
  <c r="J62"/>
  <c r="J63"/>
  <c r="J64"/>
  <c r="J66"/>
  <c r="J67"/>
  <c r="J68"/>
  <c r="J69"/>
  <c r="J70"/>
  <c r="J71"/>
  <c r="J72"/>
  <c r="J73"/>
  <c r="J74"/>
  <c r="J76"/>
  <c r="J77"/>
  <c r="J78"/>
  <c r="J79"/>
  <c r="J80"/>
  <c r="J81"/>
  <c r="J82"/>
  <c r="J83"/>
  <c r="J88"/>
  <c r="J89"/>
  <c r="J90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4"/>
  <c r="J115"/>
  <c r="J116"/>
  <c r="J117"/>
  <c r="J118"/>
  <c r="J119"/>
  <c r="J120"/>
  <c r="J123"/>
  <c r="J124"/>
  <c r="J125"/>
  <c r="J126"/>
  <c r="J127"/>
  <c r="J128"/>
  <c r="J129"/>
  <c r="J130"/>
  <c r="J131"/>
  <c r="J132"/>
  <c r="J134"/>
  <c r="J135"/>
  <c r="J136"/>
  <c r="J137"/>
  <c r="J138"/>
  <c r="J139"/>
  <c r="J140"/>
  <c r="J141"/>
  <c r="J142"/>
  <c r="J145"/>
  <c r="J146"/>
  <c r="J147"/>
  <c r="J148"/>
  <c r="J149"/>
  <c r="J150"/>
  <c r="J151"/>
  <c r="J152"/>
  <c r="J153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7"/>
  <c r="J178"/>
  <c r="J179"/>
  <c r="J180"/>
  <c r="J181"/>
  <c r="J182"/>
  <c r="J183"/>
  <c r="J184"/>
  <c r="J185"/>
  <c r="J186"/>
  <c r="J188"/>
  <c r="J189"/>
  <c r="J190"/>
  <c r="J191"/>
  <c r="J192"/>
  <c r="J193"/>
  <c r="J194"/>
  <c r="J203"/>
  <c r="I91"/>
  <c r="J195"/>
  <c r="AE16" i="36"/>
  <c r="AE17"/>
  <c r="AE18"/>
  <c r="AE20"/>
  <c r="AE21"/>
  <c r="AE22"/>
  <c r="AE23"/>
  <c r="AE24"/>
  <c r="AE25"/>
  <c r="AE28"/>
  <c r="AE29"/>
  <c r="AE32"/>
  <c r="AE33"/>
  <c r="AE36"/>
  <c r="AE37"/>
  <c r="AE38"/>
  <c r="AE39"/>
  <c r="AE40"/>
  <c r="AE41"/>
  <c r="AE42"/>
  <c r="AE43"/>
  <c r="AE44"/>
  <c r="AE45"/>
  <c r="AE47"/>
  <c r="AE48"/>
  <c r="AE49"/>
  <c r="AE50"/>
  <c r="AE53"/>
  <c r="AE54"/>
  <c r="AE55"/>
  <c r="AE60"/>
  <c r="AE63"/>
  <c r="AE64"/>
  <c r="AE66"/>
  <c r="AE67"/>
  <c r="AE68"/>
  <c r="AE69"/>
  <c r="AE70"/>
  <c r="AE71"/>
  <c r="AE72"/>
  <c r="AE73"/>
  <c r="AE74"/>
  <c r="AE76"/>
  <c r="AE77"/>
  <c r="AE78"/>
  <c r="AE79"/>
  <c r="AE80"/>
  <c r="AE81"/>
  <c r="AE82"/>
  <c r="AE83"/>
  <c r="AE86"/>
  <c r="AE87"/>
  <c r="AE88"/>
  <c r="AE89"/>
  <c r="AE90"/>
  <c r="AE92"/>
  <c r="AE93"/>
  <c r="AE94"/>
  <c r="AE98"/>
  <c r="AE99"/>
  <c r="AE100"/>
  <c r="AE101"/>
  <c r="AE102"/>
  <c r="AE103"/>
  <c r="AE105"/>
  <c r="AE106"/>
  <c r="AE107"/>
  <c r="AE108"/>
  <c r="AE109"/>
  <c r="AE110"/>
  <c r="AE111"/>
  <c r="AE112"/>
  <c r="AE115"/>
  <c r="AE116"/>
  <c r="AE117"/>
  <c r="AE118"/>
  <c r="AE119"/>
  <c r="AE120"/>
  <c r="AE123"/>
  <c r="AE124"/>
  <c r="AE122"/>
  <c r="AE121" s="1"/>
  <c r="AE129"/>
  <c r="AE130"/>
  <c r="AE131"/>
  <c r="AE132"/>
  <c r="AE135"/>
  <c r="AE136"/>
  <c r="AE137"/>
  <c r="AE138"/>
  <c r="AE139"/>
  <c r="AE140"/>
  <c r="AE141"/>
  <c r="AE142"/>
  <c r="AE147"/>
  <c r="AE148"/>
  <c r="AE149"/>
  <c r="AE150"/>
  <c r="AE151"/>
  <c r="AE152"/>
  <c r="AE153"/>
  <c r="AE156"/>
  <c r="AE157"/>
  <c r="AE158"/>
  <c r="AE159"/>
  <c r="AE160"/>
  <c r="AE161"/>
  <c r="AE162"/>
  <c r="AE163"/>
  <c r="AE164"/>
  <c r="AE165"/>
  <c r="AE166"/>
  <c r="AE168"/>
  <c r="AE169"/>
  <c r="AE170"/>
  <c r="AE171"/>
  <c r="AE172"/>
  <c r="AE173"/>
  <c r="AE174"/>
  <c r="AE175"/>
  <c r="AE177"/>
  <c r="AE178"/>
  <c r="AE179"/>
  <c r="AE183"/>
  <c r="AE184"/>
  <c r="AE185"/>
  <c r="AE186"/>
  <c r="AE188"/>
  <c r="AE189"/>
  <c r="AE190"/>
  <c r="AE191"/>
  <c r="AE192"/>
  <c r="AE193"/>
  <c r="AE194"/>
  <c r="AE197"/>
  <c r="AE199"/>
  <c r="AE203"/>
  <c r="Y10" i="35"/>
  <c r="Y11"/>
  <c r="Y13"/>
  <c r="Y9" i="36"/>
  <c r="Y10"/>
  <c r="Y11"/>
  <c r="Y12"/>
  <c r="Y13"/>
  <c r="AC16"/>
  <c r="AC17"/>
  <c r="AC18"/>
  <c r="AC20"/>
  <c r="AC21"/>
  <c r="AC22"/>
  <c r="AC25"/>
  <c r="AC28"/>
  <c r="AC29"/>
  <c r="AC30"/>
  <c r="AC32"/>
  <c r="AC33"/>
  <c r="AC36"/>
  <c r="AC37"/>
  <c r="AC38"/>
  <c r="AC39"/>
  <c r="AC40"/>
  <c r="AC41"/>
  <c r="AC42"/>
  <c r="AC43"/>
  <c r="AC48"/>
  <c r="AC49"/>
  <c r="AC50"/>
  <c r="AC53"/>
  <c r="AC54"/>
  <c r="AC59"/>
  <c r="AC57" s="1"/>
  <c r="AC60"/>
  <c r="AC63"/>
  <c r="AC66"/>
  <c r="AC67"/>
  <c r="AC68"/>
  <c r="AC69"/>
  <c r="AC71"/>
  <c r="AC72"/>
  <c r="AC73"/>
  <c r="AC76"/>
  <c r="AC77"/>
  <c r="AC78"/>
  <c r="AC79"/>
  <c r="AC80"/>
  <c r="AC82"/>
  <c r="AC83"/>
  <c r="AC86"/>
  <c r="AC87"/>
  <c r="AC88"/>
  <c r="AC89"/>
  <c r="AC92"/>
  <c r="AC93"/>
  <c r="AC94"/>
  <c r="AC98"/>
  <c r="AC99"/>
  <c r="AC100"/>
  <c r="AC102"/>
  <c r="AC103"/>
  <c r="AC105"/>
  <c r="AC106"/>
  <c r="AC107"/>
  <c r="AC108"/>
  <c r="AC109"/>
  <c r="AC110"/>
  <c r="AC111"/>
  <c r="AC115"/>
  <c r="AC116"/>
  <c r="AC117"/>
  <c r="AC118"/>
  <c r="AC119"/>
  <c r="AC123"/>
  <c r="AC124"/>
  <c r="AC129"/>
  <c r="AC130"/>
  <c r="AC131"/>
  <c r="AC136"/>
  <c r="AC134" s="1"/>
  <c r="AC133" s="1"/>
  <c r="AC137"/>
  <c r="AC138"/>
  <c r="AC139"/>
  <c r="AC140"/>
  <c r="AC141"/>
  <c r="AC147"/>
  <c r="AC148"/>
  <c r="AC149"/>
  <c r="AC150"/>
  <c r="AC151"/>
  <c r="AC152"/>
  <c r="AC156"/>
  <c r="AC157"/>
  <c r="AC158"/>
  <c r="AC159"/>
  <c r="AC160"/>
  <c r="AC161"/>
  <c r="AC162"/>
  <c r="AC163"/>
  <c r="AC164"/>
  <c r="AC165"/>
  <c r="AC168"/>
  <c r="AC169"/>
  <c r="AC170"/>
  <c r="AC171"/>
  <c r="AC172"/>
  <c r="AC174"/>
  <c r="AC175"/>
  <c r="AC177"/>
  <c r="AC178"/>
  <c r="AC179"/>
  <c r="AC182"/>
  <c r="AC183"/>
  <c r="AC184"/>
  <c r="AC185"/>
  <c r="AC188"/>
  <c r="AC189"/>
  <c r="AC190"/>
  <c r="AC191"/>
  <c r="AC192"/>
  <c r="AC193"/>
  <c r="AC194"/>
  <c r="AC199"/>
  <c r="AC203"/>
  <c r="AA16"/>
  <c r="AA17"/>
  <c r="AA18"/>
  <c r="AA20"/>
  <c r="AA21"/>
  <c r="AA22"/>
  <c r="AA25"/>
  <c r="AA28"/>
  <c r="AA29"/>
  <c r="AA30"/>
  <c r="AA32"/>
  <c r="AA33"/>
  <c r="AA36"/>
  <c r="AA37"/>
  <c r="AA38"/>
  <c r="AA39"/>
  <c r="AA41"/>
  <c r="AA42"/>
  <c r="AA43"/>
  <c r="AA47"/>
  <c r="AA48"/>
  <c r="AA49"/>
  <c r="AA50"/>
  <c r="AA53"/>
  <c r="AA54"/>
  <c r="AA60"/>
  <c r="AA57" s="1"/>
  <c r="AA63"/>
  <c r="AA66"/>
  <c r="AA67"/>
  <c r="AA68"/>
  <c r="AA69"/>
  <c r="AA70"/>
  <c r="AA71"/>
  <c r="AA72"/>
  <c r="AA73"/>
  <c r="AA76"/>
  <c r="AA77"/>
  <c r="AA78"/>
  <c r="AA79"/>
  <c r="AA80"/>
  <c r="AA82"/>
  <c r="AA83"/>
  <c r="AA85"/>
  <c r="AA86"/>
  <c r="AA87"/>
  <c r="AA88"/>
  <c r="AA89"/>
  <c r="AA92"/>
  <c r="AA93"/>
  <c r="AA94"/>
  <c r="AA98"/>
  <c r="AA99"/>
  <c r="AA100"/>
  <c r="AA102"/>
  <c r="AA103"/>
  <c r="AA105"/>
  <c r="AA106"/>
  <c r="AA107"/>
  <c r="AA108"/>
  <c r="AA109"/>
  <c r="AA110"/>
  <c r="AA111"/>
  <c r="AA115"/>
  <c r="AA116"/>
  <c r="AA117"/>
  <c r="AA118"/>
  <c r="AA119"/>
  <c r="AA123"/>
  <c r="AA124"/>
  <c r="AA122"/>
  <c r="AA9" s="1"/>
  <c r="AA129"/>
  <c r="AA130"/>
  <c r="AA131"/>
  <c r="AA136"/>
  <c r="AA134" s="1"/>
  <c r="AA133" s="1"/>
  <c r="AA137"/>
  <c r="AA138"/>
  <c r="AA139"/>
  <c r="AA140"/>
  <c r="AA141"/>
  <c r="AA147"/>
  <c r="AA148"/>
  <c r="AA149"/>
  <c r="AA150"/>
  <c r="AA151"/>
  <c r="AA152"/>
  <c r="AA156"/>
  <c r="AA157"/>
  <c r="AA158"/>
  <c r="AA159"/>
  <c r="AA160"/>
  <c r="AA161"/>
  <c r="AA162"/>
  <c r="AA163"/>
  <c r="AA164"/>
  <c r="AA165"/>
  <c r="AA168"/>
  <c r="AA169"/>
  <c r="AA170"/>
  <c r="AA171"/>
  <c r="AA172"/>
  <c r="AA174"/>
  <c r="AA175"/>
  <c r="AA177"/>
  <c r="AA178"/>
  <c r="AA179"/>
  <c r="AA182"/>
  <c r="AA183"/>
  <c r="AA184"/>
  <c r="AA185"/>
  <c r="AA188"/>
  <c r="AA189"/>
  <c r="AA190"/>
  <c r="AA191"/>
  <c r="AA192"/>
  <c r="AA193"/>
  <c r="AA194"/>
  <c r="AA199"/>
  <c r="AA203"/>
  <c r="X16"/>
  <c r="X17"/>
  <c r="X18"/>
  <c r="X20"/>
  <c r="X21"/>
  <c r="X22"/>
  <c r="X23"/>
  <c r="X24"/>
  <c r="X25"/>
  <c r="X28"/>
  <c r="X29"/>
  <c r="X30"/>
  <c r="X32"/>
  <c r="X33"/>
  <c r="X36"/>
  <c r="X37"/>
  <c r="X38"/>
  <c r="X39"/>
  <c r="X41"/>
  <c r="X42"/>
  <c r="X43"/>
  <c r="X44"/>
  <c r="X45"/>
  <c r="X47"/>
  <c r="X48"/>
  <c r="X49"/>
  <c r="X50"/>
  <c r="X53"/>
  <c r="X54"/>
  <c r="X55"/>
  <c r="X57"/>
  <c r="X58"/>
  <c r="X59"/>
  <c r="X60"/>
  <c r="X63"/>
  <c r="X64"/>
  <c r="X66"/>
  <c r="X67"/>
  <c r="X68"/>
  <c r="X69"/>
  <c r="X70"/>
  <c r="X71"/>
  <c r="X72"/>
  <c r="X73"/>
  <c r="X74"/>
  <c r="X76"/>
  <c r="X77"/>
  <c r="X78"/>
  <c r="X79"/>
  <c r="X80"/>
  <c r="X81"/>
  <c r="X82"/>
  <c r="X83"/>
  <c r="X85"/>
  <c r="X86"/>
  <c r="X87"/>
  <c r="X88"/>
  <c r="X89"/>
  <c r="X90"/>
  <c r="X92"/>
  <c r="X93"/>
  <c r="X94"/>
  <c r="X98"/>
  <c r="X99"/>
  <c r="X100"/>
  <c r="X101"/>
  <c r="X102"/>
  <c r="X103"/>
  <c r="X105"/>
  <c r="X106"/>
  <c r="X107"/>
  <c r="X108"/>
  <c r="X109"/>
  <c r="X110"/>
  <c r="X111"/>
  <c r="X112"/>
  <c r="X115"/>
  <c r="X116"/>
  <c r="X117"/>
  <c r="X118"/>
  <c r="X119"/>
  <c r="X120"/>
  <c r="X123"/>
  <c r="X124"/>
  <c r="X129"/>
  <c r="X130"/>
  <c r="X131"/>
  <c r="X132"/>
  <c r="X136"/>
  <c r="X137"/>
  <c r="X138"/>
  <c r="X139"/>
  <c r="X140"/>
  <c r="X141"/>
  <c r="X142"/>
  <c r="X147"/>
  <c r="X148"/>
  <c r="X149"/>
  <c r="X150"/>
  <c r="X151"/>
  <c r="X152"/>
  <c r="X153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7"/>
  <c r="X178"/>
  <c r="X179"/>
  <c r="X182"/>
  <c r="X183"/>
  <c r="X184"/>
  <c r="X185"/>
  <c r="X186"/>
  <c r="X188"/>
  <c r="X189"/>
  <c r="X190"/>
  <c r="X191"/>
  <c r="X192"/>
  <c r="X193"/>
  <c r="X194"/>
  <c r="X197"/>
  <c r="X199"/>
  <c r="X203"/>
  <c r="G134"/>
  <c r="H134"/>
  <c r="I134"/>
  <c r="K134"/>
  <c r="M134"/>
  <c r="O134"/>
  <c r="Q134"/>
  <c r="Q133" s="1"/>
  <c r="S134"/>
  <c r="U134"/>
  <c r="U133" s="1"/>
  <c r="W134"/>
  <c r="X134" s="1"/>
  <c r="X133" s="1"/>
  <c r="Z134"/>
  <c r="Z133" s="1"/>
  <c r="AB134"/>
  <c r="AB133" s="1"/>
  <c r="AD134"/>
  <c r="AD133" s="1"/>
  <c r="F134"/>
  <c r="U57"/>
  <c r="W57"/>
  <c r="V16"/>
  <c r="V17"/>
  <c r="V18"/>
  <c r="V20"/>
  <c r="V21"/>
  <c r="V22"/>
  <c r="V28"/>
  <c r="V29"/>
  <c r="V30"/>
  <c r="V32"/>
  <c r="V33"/>
  <c r="V36"/>
  <c r="V38"/>
  <c r="V39"/>
  <c r="V40"/>
  <c r="V41"/>
  <c r="V42"/>
  <c r="V43"/>
  <c r="V47"/>
  <c r="V48"/>
  <c r="V49"/>
  <c r="V50"/>
  <c r="V53"/>
  <c r="V54"/>
  <c r="V60"/>
  <c r="V57" s="1"/>
  <c r="V63"/>
  <c r="V66"/>
  <c r="V67"/>
  <c r="V68"/>
  <c r="V69"/>
  <c r="V70"/>
  <c r="V65" s="1"/>
  <c r="V71"/>
  <c r="V72"/>
  <c r="V73"/>
  <c r="V76"/>
  <c r="V77"/>
  <c r="V78"/>
  <c r="V79"/>
  <c r="V80"/>
  <c r="V82"/>
  <c r="V83"/>
  <c r="V85"/>
  <c r="V86"/>
  <c r="V87"/>
  <c r="V88"/>
  <c r="V89"/>
  <c r="V92"/>
  <c r="V93"/>
  <c r="V94"/>
  <c r="V98"/>
  <c r="V99"/>
  <c r="V100"/>
  <c r="V102"/>
  <c r="V103"/>
  <c r="V105"/>
  <c r="V106"/>
  <c r="V107"/>
  <c r="V108"/>
  <c r="V109"/>
  <c r="V110"/>
  <c r="V111"/>
  <c r="V115"/>
  <c r="V116"/>
  <c r="V117"/>
  <c r="V118"/>
  <c r="V119"/>
  <c r="V123"/>
  <c r="V124"/>
  <c r="V129"/>
  <c r="V130"/>
  <c r="V131"/>
  <c r="V137"/>
  <c r="V138"/>
  <c r="V139"/>
  <c r="V140"/>
  <c r="V141"/>
  <c r="V147"/>
  <c r="V148"/>
  <c r="V149"/>
  <c r="V150"/>
  <c r="V151"/>
  <c r="V152"/>
  <c r="V156"/>
  <c r="V157"/>
  <c r="V158"/>
  <c r="V159"/>
  <c r="V160"/>
  <c r="V161"/>
  <c r="V162"/>
  <c r="V163"/>
  <c r="V164"/>
  <c r="V165"/>
  <c r="V168"/>
  <c r="V169"/>
  <c r="V170"/>
  <c r="V171"/>
  <c r="V172"/>
  <c r="V174"/>
  <c r="V175"/>
  <c r="V177"/>
  <c r="V178"/>
  <c r="V179"/>
  <c r="V182"/>
  <c r="V183"/>
  <c r="V184"/>
  <c r="V185"/>
  <c r="V188"/>
  <c r="V189"/>
  <c r="V190"/>
  <c r="V191"/>
  <c r="V192"/>
  <c r="V193"/>
  <c r="V194"/>
  <c r="V203"/>
  <c r="T123"/>
  <c r="T124"/>
  <c r="R123"/>
  <c r="R124"/>
  <c r="P123"/>
  <c r="P122" s="1"/>
  <c r="P121" s="1"/>
  <c r="P124"/>
  <c r="N123"/>
  <c r="N124"/>
  <c r="L123"/>
  <c r="L124"/>
  <c r="L122" s="1"/>
  <c r="L121" s="1"/>
  <c r="J123"/>
  <c r="J124"/>
  <c r="AE27" l="1"/>
  <c r="AE26" s="1"/>
  <c r="AE155"/>
  <c r="AE154" s="1"/>
  <c r="N122"/>
  <c r="N121" s="1"/>
  <c r="V122"/>
  <c r="V121" s="1"/>
  <c r="AA121"/>
  <c r="V12"/>
  <c r="O22" i="20" s="1"/>
  <c r="V26" i="36"/>
  <c r="AE196"/>
  <c r="X196"/>
  <c r="I7" i="20"/>
  <c r="H7"/>
  <c r="L7"/>
  <c r="L7" i="35"/>
  <c r="J7" i="20"/>
  <c r="AE134" i="36"/>
  <c r="AE133" s="1"/>
  <c r="AC70" i="35"/>
  <c r="AA40"/>
  <c r="Y9"/>
  <c r="Y8" s="1"/>
  <c r="Y8" i="36"/>
  <c r="Y7" i="35"/>
  <c r="V134" i="36"/>
  <c r="V133" s="1"/>
  <c r="Y7"/>
  <c r="K57" l="1"/>
  <c r="M57"/>
  <c r="O57"/>
  <c r="Q57"/>
  <c r="S57"/>
  <c r="Z57"/>
  <c r="AB57"/>
  <c r="AD57"/>
  <c r="I57"/>
  <c r="K27" i="35"/>
  <c r="M27"/>
  <c r="O27"/>
  <c r="Q27"/>
  <c r="S27"/>
  <c r="U27"/>
  <c r="W27"/>
  <c r="Z27"/>
  <c r="AB27"/>
  <c r="AD27"/>
  <c r="I27"/>
  <c r="K15"/>
  <c r="L15" s="1"/>
  <c r="M15"/>
  <c r="N15" s="1"/>
  <c r="O15"/>
  <c r="P15" s="1"/>
  <c r="Q15"/>
  <c r="R15" s="1"/>
  <c r="S15"/>
  <c r="T15" s="1"/>
  <c r="U15"/>
  <c r="Z15"/>
  <c r="AB15"/>
  <c r="AD15"/>
  <c r="I15"/>
  <c r="J15" s="1"/>
  <c r="AE15" l="1"/>
  <c r="AA15"/>
  <c r="AE27"/>
  <c r="T28" i="36"/>
  <c r="T29"/>
  <c r="T30"/>
  <c r="T32"/>
  <c r="T33"/>
  <c r="T36"/>
  <c r="T37"/>
  <c r="T38"/>
  <c r="T39"/>
  <c r="T40"/>
  <c r="T41"/>
  <c r="T42"/>
  <c r="T43"/>
  <c r="T47"/>
  <c r="T48"/>
  <c r="T49"/>
  <c r="T50"/>
  <c r="T53"/>
  <c r="T54"/>
  <c r="T58"/>
  <c r="T59"/>
  <c r="T60"/>
  <c r="T63"/>
  <c r="T66"/>
  <c r="T67"/>
  <c r="T68"/>
  <c r="T69"/>
  <c r="T70"/>
  <c r="T71"/>
  <c r="T72"/>
  <c r="T73"/>
  <c r="T76"/>
  <c r="T77"/>
  <c r="T78"/>
  <c r="T79"/>
  <c r="T80"/>
  <c r="T82"/>
  <c r="T83"/>
  <c r="T85"/>
  <c r="T86"/>
  <c r="T87"/>
  <c r="T88"/>
  <c r="T89"/>
  <c r="T92"/>
  <c r="T93"/>
  <c r="T94"/>
  <c r="T98"/>
  <c r="T99"/>
  <c r="T100"/>
  <c r="T102"/>
  <c r="T103"/>
  <c r="T105"/>
  <c r="T106"/>
  <c r="T107"/>
  <c r="T108"/>
  <c r="T109"/>
  <c r="T110"/>
  <c r="T111"/>
  <c r="T115"/>
  <c r="T116"/>
  <c r="T117"/>
  <c r="T118"/>
  <c r="T119"/>
  <c r="T129"/>
  <c r="T130"/>
  <c r="T131"/>
  <c r="T136"/>
  <c r="T137"/>
  <c r="T138"/>
  <c r="T139"/>
  <c r="T140"/>
  <c r="T141"/>
  <c r="T147"/>
  <c r="T148"/>
  <c r="T149"/>
  <c r="T150"/>
  <c r="T151"/>
  <c r="T152"/>
  <c r="T156"/>
  <c r="T157"/>
  <c r="T158"/>
  <c r="T159"/>
  <c r="T160"/>
  <c r="T161"/>
  <c r="T162"/>
  <c r="T163"/>
  <c r="T164"/>
  <c r="T165"/>
  <c r="T168"/>
  <c r="T169"/>
  <c r="T170"/>
  <c r="T171"/>
  <c r="T172"/>
  <c r="T174"/>
  <c r="T175"/>
  <c r="T177"/>
  <c r="T178"/>
  <c r="T179"/>
  <c r="T182"/>
  <c r="T183"/>
  <c r="T184"/>
  <c r="T185"/>
  <c r="T188"/>
  <c r="T189"/>
  <c r="T190"/>
  <c r="T191"/>
  <c r="T192"/>
  <c r="T193"/>
  <c r="T194"/>
  <c r="T199"/>
  <c r="T203"/>
  <c r="T16"/>
  <c r="T17"/>
  <c r="T18"/>
  <c r="T20"/>
  <c r="T21"/>
  <c r="T22"/>
  <c r="R16"/>
  <c r="R17"/>
  <c r="R18"/>
  <c r="R20"/>
  <c r="R21"/>
  <c r="R22"/>
  <c r="R23"/>
  <c r="R24"/>
  <c r="R25"/>
  <c r="R28"/>
  <c r="R29"/>
  <c r="R30"/>
  <c r="R32"/>
  <c r="R33"/>
  <c r="R36"/>
  <c r="R37"/>
  <c r="R38"/>
  <c r="R39"/>
  <c r="R40"/>
  <c r="R41"/>
  <c r="R42"/>
  <c r="R43"/>
  <c r="R44"/>
  <c r="R45"/>
  <c r="R47"/>
  <c r="R48"/>
  <c r="R49"/>
  <c r="R50"/>
  <c r="R53"/>
  <c r="R54"/>
  <c r="R55"/>
  <c r="R58"/>
  <c r="R59"/>
  <c r="R60"/>
  <c r="R63"/>
  <c r="R64"/>
  <c r="R66"/>
  <c r="R67"/>
  <c r="R68"/>
  <c r="R69"/>
  <c r="R70"/>
  <c r="R71"/>
  <c r="R72"/>
  <c r="R73"/>
  <c r="R74"/>
  <c r="R76"/>
  <c r="R77"/>
  <c r="R78"/>
  <c r="R79"/>
  <c r="R80"/>
  <c r="R81"/>
  <c r="R82"/>
  <c r="R83"/>
  <c r="R85"/>
  <c r="R86"/>
  <c r="R87"/>
  <c r="R88"/>
  <c r="R89"/>
  <c r="R90"/>
  <c r="R92"/>
  <c r="R93"/>
  <c r="R94"/>
  <c r="R98"/>
  <c r="R99"/>
  <c r="R100"/>
  <c r="R101"/>
  <c r="R102"/>
  <c r="R103"/>
  <c r="R105"/>
  <c r="R106"/>
  <c r="R107"/>
  <c r="R108"/>
  <c r="R109"/>
  <c r="R110"/>
  <c r="R111"/>
  <c r="R112"/>
  <c r="R115"/>
  <c r="R116"/>
  <c r="R117"/>
  <c r="R118"/>
  <c r="R119"/>
  <c r="R120"/>
  <c r="R129"/>
  <c r="R130"/>
  <c r="R131"/>
  <c r="R132"/>
  <c r="R136"/>
  <c r="R137"/>
  <c r="R138"/>
  <c r="R139"/>
  <c r="R140"/>
  <c r="R141"/>
  <c r="R142"/>
  <c r="R147"/>
  <c r="R148"/>
  <c r="R149"/>
  <c r="R150"/>
  <c r="R151"/>
  <c r="R152"/>
  <c r="R153"/>
  <c r="R156"/>
  <c r="R157"/>
  <c r="R158"/>
  <c r="R159"/>
  <c r="R160"/>
  <c r="R161"/>
  <c r="R162"/>
  <c r="R163"/>
  <c r="R164"/>
  <c r="R165"/>
  <c r="R166"/>
  <c r="R168"/>
  <c r="R169"/>
  <c r="R170"/>
  <c r="R171"/>
  <c r="R172"/>
  <c r="R173"/>
  <c r="R174"/>
  <c r="R175"/>
  <c r="R177"/>
  <c r="R178"/>
  <c r="R179"/>
  <c r="R182"/>
  <c r="R183"/>
  <c r="R184"/>
  <c r="R185"/>
  <c r="R186"/>
  <c r="R188"/>
  <c r="R189"/>
  <c r="R190"/>
  <c r="R191"/>
  <c r="R192"/>
  <c r="R193"/>
  <c r="R194"/>
  <c r="R197"/>
  <c r="R199"/>
  <c r="R203"/>
  <c r="P24"/>
  <c r="P25"/>
  <c r="P28"/>
  <c r="P29"/>
  <c r="P30"/>
  <c r="P32"/>
  <c r="P33"/>
  <c r="P36"/>
  <c r="P37"/>
  <c r="P38"/>
  <c r="P39"/>
  <c r="P40"/>
  <c r="P41"/>
  <c r="P42"/>
  <c r="P43"/>
  <c r="P44"/>
  <c r="P45"/>
  <c r="P47"/>
  <c r="P48"/>
  <c r="P49"/>
  <c r="P50"/>
  <c r="P53"/>
  <c r="P54"/>
  <c r="P55"/>
  <c r="P59"/>
  <c r="P60"/>
  <c r="P63"/>
  <c r="P64"/>
  <c r="P66"/>
  <c r="P67"/>
  <c r="P68"/>
  <c r="P69"/>
  <c r="P70"/>
  <c r="P71"/>
  <c r="P72"/>
  <c r="P73"/>
  <c r="P74"/>
  <c r="P76"/>
  <c r="P77"/>
  <c r="P78"/>
  <c r="P79"/>
  <c r="P80"/>
  <c r="P81"/>
  <c r="P82"/>
  <c r="P83"/>
  <c r="P85"/>
  <c r="P86"/>
  <c r="P87"/>
  <c r="P88"/>
  <c r="P89"/>
  <c r="P90"/>
  <c r="P92"/>
  <c r="P93"/>
  <c r="P94"/>
  <c r="P98"/>
  <c r="P99"/>
  <c r="P100"/>
  <c r="P101"/>
  <c r="P102"/>
  <c r="P103"/>
  <c r="P105"/>
  <c r="P106"/>
  <c r="P107"/>
  <c r="P108"/>
  <c r="P109"/>
  <c r="P110"/>
  <c r="P111"/>
  <c r="P112"/>
  <c r="P115"/>
  <c r="P116"/>
  <c r="P117"/>
  <c r="P118"/>
  <c r="P119"/>
  <c r="P120"/>
  <c r="P129"/>
  <c r="P130"/>
  <c r="P131"/>
  <c r="P132"/>
  <c r="P136"/>
  <c r="P137"/>
  <c r="P138"/>
  <c r="P139"/>
  <c r="P140"/>
  <c r="P141"/>
  <c r="P142"/>
  <c r="P147"/>
  <c r="P148"/>
  <c r="P149"/>
  <c r="P150"/>
  <c r="P151"/>
  <c r="P152"/>
  <c r="P153"/>
  <c r="P156"/>
  <c r="P157"/>
  <c r="P155" s="1"/>
  <c r="P154" s="1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7"/>
  <c r="P178"/>
  <c r="P179"/>
  <c r="P182"/>
  <c r="P183"/>
  <c r="P184"/>
  <c r="P185"/>
  <c r="P186"/>
  <c r="P188"/>
  <c r="P189"/>
  <c r="P190"/>
  <c r="P191"/>
  <c r="P192"/>
  <c r="P193"/>
  <c r="P194"/>
  <c r="P195"/>
  <c r="P197"/>
  <c r="P199"/>
  <c r="P203"/>
  <c r="P16"/>
  <c r="P17"/>
  <c r="P18"/>
  <c r="P20"/>
  <c r="P21"/>
  <c r="P22"/>
  <c r="P23"/>
  <c r="N16"/>
  <c r="N17"/>
  <c r="N18"/>
  <c r="N20"/>
  <c r="N21"/>
  <c r="N22"/>
  <c r="N28"/>
  <c r="N29"/>
  <c r="N30"/>
  <c r="N32"/>
  <c r="N33"/>
  <c r="N36"/>
  <c r="N37"/>
  <c r="N38"/>
  <c r="N39"/>
  <c r="N40"/>
  <c r="N41"/>
  <c r="N42"/>
  <c r="N43"/>
  <c r="N47"/>
  <c r="N48"/>
  <c r="N49"/>
  <c r="N50"/>
  <c r="N53"/>
  <c r="N54"/>
  <c r="N58"/>
  <c r="N59"/>
  <c r="N60"/>
  <c r="N63"/>
  <c r="N66"/>
  <c r="N67"/>
  <c r="N68"/>
  <c r="N69"/>
  <c r="N70"/>
  <c r="N71"/>
  <c r="N72"/>
  <c r="N73"/>
  <c r="N76"/>
  <c r="N77"/>
  <c r="N78"/>
  <c r="N79"/>
  <c r="N80"/>
  <c r="N82"/>
  <c r="N83"/>
  <c r="N85"/>
  <c r="N86"/>
  <c r="N87"/>
  <c r="N88"/>
  <c r="N89"/>
  <c r="N92"/>
  <c r="N93"/>
  <c r="N94"/>
  <c r="N98"/>
  <c r="N99"/>
  <c r="N100"/>
  <c r="N102"/>
  <c r="N103"/>
  <c r="N105"/>
  <c r="N106"/>
  <c r="N107"/>
  <c r="N108"/>
  <c r="N109"/>
  <c r="N110"/>
  <c r="N111"/>
  <c r="N115"/>
  <c r="N116"/>
  <c r="N117"/>
  <c r="N118"/>
  <c r="N119"/>
  <c r="N129"/>
  <c r="N130"/>
  <c r="N131"/>
  <c r="N136"/>
  <c r="N137"/>
  <c r="N138"/>
  <c r="N139"/>
  <c r="N140"/>
  <c r="N141"/>
  <c r="N147"/>
  <c r="N148"/>
  <c r="N149"/>
  <c r="N150"/>
  <c r="N151"/>
  <c r="N152"/>
  <c r="N156"/>
  <c r="N157"/>
  <c r="N158"/>
  <c r="N159"/>
  <c r="N160"/>
  <c r="N161"/>
  <c r="N162"/>
  <c r="N163"/>
  <c r="N164"/>
  <c r="N165"/>
  <c r="N168"/>
  <c r="N169"/>
  <c r="N170"/>
  <c r="N171"/>
  <c r="N172"/>
  <c r="N174"/>
  <c r="N175"/>
  <c r="N177"/>
  <c r="N178"/>
  <c r="N179"/>
  <c r="N182"/>
  <c r="N183"/>
  <c r="N184"/>
  <c r="N185"/>
  <c r="N188"/>
  <c r="N189"/>
  <c r="N190"/>
  <c r="N191"/>
  <c r="N192"/>
  <c r="N193"/>
  <c r="N194"/>
  <c r="N197"/>
  <c r="N199"/>
  <c r="N203"/>
  <c r="L28"/>
  <c r="L29"/>
  <c r="L30"/>
  <c r="L32"/>
  <c r="L33"/>
  <c r="L36"/>
  <c r="L37"/>
  <c r="L38"/>
  <c r="L39"/>
  <c r="L40"/>
  <c r="L41"/>
  <c r="L42"/>
  <c r="L43"/>
  <c r="L44"/>
  <c r="L45"/>
  <c r="L47"/>
  <c r="L48"/>
  <c r="L49"/>
  <c r="L50"/>
  <c r="L53"/>
  <c r="L54"/>
  <c r="L55"/>
  <c r="L59"/>
  <c r="L60"/>
  <c r="L63"/>
  <c r="L64"/>
  <c r="L66"/>
  <c r="L67"/>
  <c r="L68"/>
  <c r="L69"/>
  <c r="L70"/>
  <c r="L71"/>
  <c r="L72"/>
  <c r="L73"/>
  <c r="L74"/>
  <c r="L76"/>
  <c r="L77"/>
  <c r="L78"/>
  <c r="L79"/>
  <c r="L80"/>
  <c r="L81"/>
  <c r="L82"/>
  <c r="L83"/>
  <c r="L85"/>
  <c r="L86"/>
  <c r="L87"/>
  <c r="L88"/>
  <c r="L89"/>
  <c r="L90"/>
  <c r="L92"/>
  <c r="L93"/>
  <c r="L94"/>
  <c r="L98"/>
  <c r="L99"/>
  <c r="L100"/>
  <c r="L101"/>
  <c r="L102"/>
  <c r="L103"/>
  <c r="L105"/>
  <c r="L106"/>
  <c r="L107"/>
  <c r="L108"/>
  <c r="L109"/>
  <c r="L111"/>
  <c r="L112"/>
  <c r="L115"/>
  <c r="L116"/>
  <c r="L117"/>
  <c r="L118"/>
  <c r="L119"/>
  <c r="L120"/>
  <c r="L129"/>
  <c r="L130"/>
  <c r="L131"/>
  <c r="L132"/>
  <c r="L136"/>
  <c r="L137"/>
  <c r="L138"/>
  <c r="L139"/>
  <c r="L140"/>
  <c r="L141"/>
  <c r="L142"/>
  <c r="L147"/>
  <c r="L148"/>
  <c r="L149"/>
  <c r="L150"/>
  <c r="L151"/>
  <c r="L152"/>
  <c r="L153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7"/>
  <c r="L178"/>
  <c r="L179"/>
  <c r="L182"/>
  <c r="L183"/>
  <c r="L184"/>
  <c r="L185"/>
  <c r="L186"/>
  <c r="L188"/>
  <c r="L189"/>
  <c r="L190"/>
  <c r="L191"/>
  <c r="L192"/>
  <c r="L193"/>
  <c r="L194"/>
  <c r="L195"/>
  <c r="L197"/>
  <c r="L199"/>
  <c r="L203"/>
  <c r="L16"/>
  <c r="L17"/>
  <c r="L18"/>
  <c r="L20"/>
  <c r="L21"/>
  <c r="L22"/>
  <c r="L23"/>
  <c r="L24"/>
  <c r="J16"/>
  <c r="J17"/>
  <c r="J18"/>
  <c r="J20"/>
  <c r="J21"/>
  <c r="J22"/>
  <c r="J23"/>
  <c r="J24"/>
  <c r="J25"/>
  <c r="J28"/>
  <c r="J29"/>
  <c r="J30"/>
  <c r="J32"/>
  <c r="J33"/>
  <c r="J36"/>
  <c r="J37"/>
  <c r="J38"/>
  <c r="J39"/>
  <c r="J40"/>
  <c r="J41"/>
  <c r="J42"/>
  <c r="J43"/>
  <c r="J44"/>
  <c r="J45"/>
  <c r="J47"/>
  <c r="J48"/>
  <c r="J49"/>
  <c r="J50"/>
  <c r="J53"/>
  <c r="J54"/>
  <c r="J55"/>
  <c r="J57"/>
  <c r="J59"/>
  <c r="J60"/>
  <c r="J63"/>
  <c r="J64"/>
  <c r="J66"/>
  <c r="J67"/>
  <c r="J68"/>
  <c r="J69"/>
  <c r="J70"/>
  <c r="J71"/>
  <c r="J72"/>
  <c r="J73"/>
  <c r="J74"/>
  <c r="J76"/>
  <c r="J77"/>
  <c r="J78"/>
  <c r="J79"/>
  <c r="J80"/>
  <c r="J81"/>
  <c r="J82"/>
  <c r="J83"/>
  <c r="J85"/>
  <c r="J86"/>
  <c r="J87"/>
  <c r="J88"/>
  <c r="J89"/>
  <c r="J90"/>
  <c r="J92"/>
  <c r="J93"/>
  <c r="J94"/>
  <c r="J98"/>
  <c r="J99"/>
  <c r="J100"/>
  <c r="J101"/>
  <c r="J102"/>
  <c r="J103"/>
  <c r="J105"/>
  <c r="J106"/>
  <c r="J107"/>
  <c r="J108"/>
  <c r="J109"/>
  <c r="J111"/>
  <c r="J112"/>
  <c r="J115"/>
  <c r="J116"/>
  <c r="J117"/>
  <c r="J118"/>
  <c r="J119"/>
  <c r="J120"/>
  <c r="J129"/>
  <c r="J130"/>
  <c r="J131"/>
  <c r="J132"/>
  <c r="J136"/>
  <c r="J137"/>
  <c r="J138"/>
  <c r="J139"/>
  <c r="J140"/>
  <c r="J141"/>
  <c r="J142"/>
  <c r="J147"/>
  <c r="J148"/>
  <c r="J149"/>
  <c r="J150"/>
  <c r="J151"/>
  <c r="J152"/>
  <c r="J153"/>
  <c r="J155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7"/>
  <c r="J178"/>
  <c r="J179"/>
  <c r="J182"/>
  <c r="J183"/>
  <c r="J184"/>
  <c r="J185"/>
  <c r="J186"/>
  <c r="J188"/>
  <c r="J189"/>
  <c r="J190"/>
  <c r="J191"/>
  <c r="J192"/>
  <c r="J193"/>
  <c r="J194"/>
  <c r="J197"/>
  <c r="J199"/>
  <c r="J203"/>
  <c r="M55" i="35"/>
  <c r="S55"/>
  <c r="U55"/>
  <c r="Z55"/>
  <c r="AB55"/>
  <c r="AD55"/>
  <c r="T12" i="36" l="1"/>
  <c r="N20" i="20"/>
  <c r="T26" i="36"/>
  <c r="M20" i="20"/>
  <c r="R12" i="36"/>
  <c r="R26"/>
  <c r="P134"/>
  <c r="P133" s="1"/>
  <c r="J134"/>
  <c r="T57"/>
  <c r="L57"/>
  <c r="L56" s="1"/>
  <c r="N57"/>
  <c r="R134"/>
  <c r="R133" s="1"/>
  <c r="T134"/>
  <c r="T133" s="1"/>
  <c r="R57"/>
  <c r="L134"/>
  <c r="L133" s="1"/>
  <c r="N134"/>
  <c r="N133" s="1"/>
  <c r="P57"/>
  <c r="N22" i="20" l="1"/>
  <c r="Q1" i="35"/>
  <c r="M7" i="20"/>
  <c r="N7"/>
  <c r="O7"/>
  <c r="P7"/>
  <c r="Q7"/>
  <c r="R7"/>
  <c r="S7"/>
  <c r="I18"/>
  <c r="P18"/>
  <c r="R18"/>
  <c r="F30"/>
  <c r="G30"/>
  <c r="H30"/>
  <c r="I30"/>
  <c r="J30"/>
  <c r="K30"/>
  <c r="L30"/>
  <c r="M30"/>
  <c r="N30"/>
  <c r="O30"/>
  <c r="P30"/>
  <c r="Q30"/>
  <c r="R30"/>
  <c r="S30"/>
  <c r="I31"/>
  <c r="P31"/>
  <c r="R31"/>
  <c r="I32"/>
  <c r="J32"/>
  <c r="L32"/>
  <c r="M32"/>
  <c r="N32"/>
  <c r="O32"/>
  <c r="P32"/>
  <c r="Q32"/>
  <c r="R32"/>
  <c r="S32"/>
  <c r="G26" i="35"/>
  <c r="H26"/>
  <c r="G13" i="20" l="1"/>
  <c r="Q13"/>
  <c r="M13"/>
  <c r="I13"/>
  <c r="F13"/>
  <c r="S13"/>
  <c r="O13"/>
  <c r="K13"/>
  <c r="P29"/>
  <c r="R13"/>
  <c r="N13"/>
  <c r="J13"/>
  <c r="R33"/>
  <c r="I33"/>
  <c r="I29"/>
  <c r="P13"/>
  <c r="L13"/>
  <c r="H13"/>
  <c r="I24"/>
  <c r="P33"/>
  <c r="P24"/>
  <c r="R29"/>
  <c r="R24"/>
  <c r="D13" l="1"/>
  <c r="F12" l="1"/>
  <c r="G12"/>
  <c r="G187" i="35"/>
  <c r="H187"/>
  <c r="G176"/>
  <c r="H176"/>
  <c r="G167"/>
  <c r="H167"/>
  <c r="G154"/>
  <c r="H154"/>
  <c r="G143"/>
  <c r="H143"/>
  <c r="G133"/>
  <c r="H133"/>
  <c r="G121"/>
  <c r="H121"/>
  <c r="G113"/>
  <c r="H113"/>
  <c r="G104"/>
  <c r="H104"/>
  <c r="G91"/>
  <c r="H91"/>
  <c r="G84"/>
  <c r="H84"/>
  <c r="G75"/>
  <c r="H75"/>
  <c r="G65"/>
  <c r="H65"/>
  <c r="G56"/>
  <c r="H56"/>
  <c r="G46"/>
  <c r="G7" s="1"/>
  <c r="H46"/>
  <c r="G14"/>
  <c r="H14"/>
  <c r="F14"/>
  <c r="G9"/>
  <c r="H9"/>
  <c r="G10"/>
  <c r="H10"/>
  <c r="G11"/>
  <c r="H11"/>
  <c r="G12"/>
  <c r="H12"/>
  <c r="G13"/>
  <c r="H13"/>
  <c r="G9" i="36"/>
  <c r="H9"/>
  <c r="G10"/>
  <c r="H10"/>
  <c r="G11"/>
  <c r="H11"/>
  <c r="G12"/>
  <c r="H12"/>
  <c r="G13"/>
  <c r="H13"/>
  <c r="G7" i="20" l="1"/>
  <c r="G32"/>
  <c r="F7"/>
  <c r="F32"/>
  <c r="G8" i="36"/>
  <c r="F21" i="20" s="1"/>
  <c r="G8" i="35"/>
  <c r="H7" i="36"/>
  <c r="H8"/>
  <c r="G21" i="20" s="1"/>
  <c r="H8" i="35"/>
  <c r="G7" i="36"/>
  <c r="H7" i="35"/>
  <c r="G24" i="20" l="1"/>
  <c r="G18"/>
  <c r="G31"/>
  <c r="F18"/>
  <c r="F31"/>
  <c r="F24"/>
  <c r="F33"/>
  <c r="F29"/>
  <c r="E13"/>
  <c r="G29" l="1"/>
  <c r="G33"/>
  <c r="T17"/>
  <c r="T28"/>
  <c r="G203" i="30" l="1"/>
  <c r="I203"/>
  <c r="I198"/>
  <c r="I197"/>
  <c r="E196" l="1"/>
  <c r="E187"/>
  <c r="E176"/>
  <c r="E167"/>
  <c r="E154"/>
  <c r="E143"/>
  <c r="E133"/>
  <c r="E121"/>
  <c r="E113"/>
  <c r="E104"/>
  <c r="E91"/>
  <c r="E84"/>
  <c r="E75"/>
  <c r="E65"/>
  <c r="E56"/>
  <c r="E46"/>
  <c r="E26"/>
  <c r="E14"/>
  <c r="C104"/>
  <c r="C187"/>
  <c r="C176"/>
  <c r="C167"/>
  <c r="C154"/>
  <c r="C143"/>
  <c r="C133"/>
  <c r="C121"/>
  <c r="C113"/>
  <c r="C91"/>
  <c r="C84"/>
  <c r="C75"/>
  <c r="C65"/>
  <c r="C56"/>
  <c r="C46"/>
  <c r="C26"/>
  <c r="C14"/>
  <c r="C9"/>
  <c r="C10"/>
  <c r="C11"/>
  <c r="C12"/>
  <c r="C13"/>
  <c r="E9"/>
  <c r="E10"/>
  <c r="E11"/>
  <c r="E12"/>
  <c r="E13"/>
  <c r="E7"/>
  <c r="E8" l="1"/>
  <c r="C8"/>
  <c r="K86" i="32" l="1"/>
  <c r="O85"/>
  <c r="N85"/>
  <c r="M85"/>
  <c r="K85"/>
  <c r="J85"/>
  <c r="I85"/>
  <c r="H85"/>
  <c r="G85"/>
  <c r="F85"/>
  <c r="E85"/>
  <c r="AA198" i="36" l="1"/>
  <c r="T198"/>
  <c r="P198"/>
  <c r="P196" s="1"/>
  <c r="N198"/>
  <c r="N196" s="1"/>
  <c r="J198"/>
  <c r="J196" s="1"/>
  <c r="H23" i="20" s="1"/>
  <c r="R195" i="36"/>
  <c r="H32" i="20" l="1"/>
  <c r="L198" i="36"/>
  <c r="L196" s="1"/>
  <c r="R198"/>
  <c r="R196" s="1"/>
  <c r="V198"/>
  <c r="V196" s="1"/>
  <c r="T197"/>
  <c r="T196" s="1"/>
  <c r="V197"/>
  <c r="Z197"/>
  <c r="Z196" s="1"/>
  <c r="AB197"/>
  <c r="AB198"/>
  <c r="AC198" l="1"/>
  <c r="AB196"/>
  <c r="AC197"/>
  <c r="AA197"/>
  <c r="AA196" s="1"/>
  <c r="E196" i="32"/>
  <c r="F196"/>
  <c r="G196"/>
  <c r="H196"/>
  <c r="I196"/>
  <c r="J196"/>
  <c r="K196"/>
  <c r="L196"/>
  <c r="M196"/>
  <c r="N196"/>
  <c r="O196"/>
  <c r="AC196" i="36" l="1"/>
  <c r="I9"/>
  <c r="J9"/>
  <c r="M9"/>
  <c r="N9"/>
  <c r="O9"/>
  <c r="P9"/>
  <c r="Q9"/>
  <c r="R9"/>
  <c r="S9"/>
  <c r="T9"/>
  <c r="U9"/>
  <c r="V9"/>
  <c r="W9"/>
  <c r="X9"/>
  <c r="Z9"/>
  <c r="AB9"/>
  <c r="AC9"/>
  <c r="AE9"/>
  <c r="F10"/>
  <c r="I10"/>
  <c r="J10"/>
  <c r="K10"/>
  <c r="L10"/>
  <c r="M10"/>
  <c r="N10"/>
  <c r="O10"/>
  <c r="P10"/>
  <c r="Q10"/>
  <c r="R10"/>
  <c r="S10"/>
  <c r="T10"/>
  <c r="U10"/>
  <c r="V10"/>
  <c r="W10"/>
  <c r="X10"/>
  <c r="Z10"/>
  <c r="AA10"/>
  <c r="AB10"/>
  <c r="AC10"/>
  <c r="AD10"/>
  <c r="AE10"/>
  <c r="F11"/>
  <c r="I11"/>
  <c r="J11"/>
  <c r="K11"/>
  <c r="L11"/>
  <c r="M11"/>
  <c r="N11"/>
  <c r="O11"/>
  <c r="P11"/>
  <c r="Q11"/>
  <c r="R11"/>
  <c r="S11"/>
  <c r="T11"/>
  <c r="U11"/>
  <c r="V11"/>
  <c r="W11"/>
  <c r="X11"/>
  <c r="Z11"/>
  <c r="AA11"/>
  <c r="AB11"/>
  <c r="AC11"/>
  <c r="AD11"/>
  <c r="AE11"/>
  <c r="F12"/>
  <c r="I12"/>
  <c r="J12"/>
  <c r="K12"/>
  <c r="L12"/>
  <c r="M12"/>
  <c r="N12"/>
  <c r="O12"/>
  <c r="P12"/>
  <c r="Q12"/>
  <c r="S12"/>
  <c r="U12"/>
  <c r="W12"/>
  <c r="X12"/>
  <c r="Z12"/>
  <c r="AA12"/>
  <c r="AB12"/>
  <c r="AC12"/>
  <c r="AD12"/>
  <c r="AE12"/>
  <c r="F13"/>
  <c r="I13"/>
  <c r="K13"/>
  <c r="O13"/>
  <c r="Q13"/>
  <c r="W13"/>
  <c r="E9" i="35"/>
  <c r="F9"/>
  <c r="I9"/>
  <c r="J9"/>
  <c r="K9"/>
  <c r="L9"/>
  <c r="M9"/>
  <c r="N9"/>
  <c r="O9"/>
  <c r="P9"/>
  <c r="Q9"/>
  <c r="R9"/>
  <c r="S9"/>
  <c r="T9"/>
  <c r="U9"/>
  <c r="V9"/>
  <c r="W9"/>
  <c r="X9"/>
  <c r="Z9"/>
  <c r="AA9"/>
  <c r="AB9"/>
  <c r="AC9"/>
  <c r="AD9"/>
  <c r="AE9"/>
  <c r="E10"/>
  <c r="F10"/>
  <c r="I10"/>
  <c r="J10"/>
  <c r="K10"/>
  <c r="L10"/>
  <c r="M10"/>
  <c r="N10"/>
  <c r="O10"/>
  <c r="P10"/>
  <c r="Q10"/>
  <c r="R10"/>
  <c r="S10"/>
  <c r="T10"/>
  <c r="U10"/>
  <c r="V10"/>
  <c r="W10"/>
  <c r="X10"/>
  <c r="Z10"/>
  <c r="AA10"/>
  <c r="AB10"/>
  <c r="AC10"/>
  <c r="AD10"/>
  <c r="AE10"/>
  <c r="E11"/>
  <c r="F11"/>
  <c r="I11"/>
  <c r="J11"/>
  <c r="K11"/>
  <c r="L11"/>
  <c r="M11"/>
  <c r="N11"/>
  <c r="O11"/>
  <c r="P11"/>
  <c r="Q11"/>
  <c r="R11"/>
  <c r="S11"/>
  <c r="T11"/>
  <c r="U11"/>
  <c r="V11"/>
  <c r="W11"/>
  <c r="X11"/>
  <c r="Z11"/>
  <c r="AA11"/>
  <c r="AB11"/>
  <c r="AC11"/>
  <c r="AD11"/>
  <c r="AE11"/>
  <c r="E9" i="32"/>
  <c r="F9"/>
  <c r="G9"/>
  <c r="H9"/>
  <c r="I9"/>
  <c r="J9"/>
  <c r="K9"/>
  <c r="L9"/>
  <c r="M9"/>
  <c r="N9"/>
  <c r="O9"/>
  <c r="E10"/>
  <c r="F10"/>
  <c r="G10"/>
  <c r="H10"/>
  <c r="I10"/>
  <c r="J10"/>
  <c r="K10"/>
  <c r="L10"/>
  <c r="M10"/>
  <c r="N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L12"/>
  <c r="M12"/>
  <c r="N12"/>
  <c r="O12"/>
  <c r="U25" i="36"/>
  <c r="V25" s="1"/>
  <c r="S25"/>
  <c r="T25" s="1"/>
  <c r="X195"/>
  <c r="L25"/>
  <c r="J195"/>
  <c r="R13"/>
  <c r="AD195" i="35"/>
  <c r="AD195" i="36" s="1"/>
  <c r="AB195" i="35"/>
  <c r="Z195"/>
  <c r="AA195" s="1"/>
  <c r="AD186"/>
  <c r="AB186"/>
  <c r="AB186" i="36" s="1"/>
  <c r="AC186" s="1"/>
  <c r="Z186" i="35"/>
  <c r="AD173"/>
  <c r="AD173" i="36" s="1"/>
  <c r="AB173" i="35"/>
  <c r="Z173"/>
  <c r="Z173" i="36" s="1"/>
  <c r="AA173" s="1"/>
  <c r="AD166" i="35"/>
  <c r="AB166"/>
  <c r="Z166"/>
  <c r="AD153"/>
  <c r="AD153" i="36" s="1"/>
  <c r="AB153" i="35"/>
  <c r="Z153"/>
  <c r="AD142"/>
  <c r="AB142"/>
  <c r="AB142" i="36" s="1"/>
  <c r="AC142" s="1"/>
  <c r="Z142" i="35"/>
  <c r="AD132"/>
  <c r="AB132"/>
  <c r="Z132"/>
  <c r="AD120"/>
  <c r="AB120"/>
  <c r="Z120"/>
  <c r="AD112"/>
  <c r="AD112" i="36" s="1"/>
  <c r="AB112" i="35"/>
  <c r="Z112"/>
  <c r="AD101"/>
  <c r="AB101"/>
  <c r="AB101" i="36" s="1"/>
  <c r="AC101" s="1"/>
  <c r="Z101" i="35"/>
  <c r="AD90"/>
  <c r="AB90"/>
  <c r="Z90"/>
  <c r="Z90" i="36" s="1"/>
  <c r="AA90" s="1"/>
  <c r="AD81" i="35"/>
  <c r="AB81"/>
  <c r="Z81"/>
  <c r="AD74"/>
  <c r="AD74" i="36" s="1"/>
  <c r="AB74" i="35"/>
  <c r="Z74"/>
  <c r="Z74" i="36" s="1"/>
  <c r="AA74" s="1"/>
  <c r="AD64" i="35"/>
  <c r="AB64"/>
  <c r="AB64" i="36" s="1"/>
  <c r="AC64" s="1"/>
  <c r="Z64" i="35"/>
  <c r="Z55" i="36"/>
  <c r="AA55" s="1"/>
  <c r="AD45" i="35"/>
  <c r="AB45"/>
  <c r="AB45" i="36" s="1"/>
  <c r="AC45" s="1"/>
  <c r="Z45" i="35"/>
  <c r="AD44"/>
  <c r="AD44" i="36" s="1"/>
  <c r="AB44" i="35"/>
  <c r="Z44"/>
  <c r="AD24"/>
  <c r="AB24"/>
  <c r="Z24"/>
  <c r="AA24" i="36" s="1"/>
  <c r="AD23" i="35"/>
  <c r="AD23" i="36" s="1"/>
  <c r="AB23" i="35"/>
  <c r="AB23" i="36" s="1"/>
  <c r="AC23" s="1"/>
  <c r="Z23" i="35"/>
  <c r="U195"/>
  <c r="S195"/>
  <c r="U186"/>
  <c r="S186"/>
  <c r="U173"/>
  <c r="U173" i="36" s="1"/>
  <c r="V173" s="1"/>
  <c r="S173" i="35"/>
  <c r="S173" i="36" s="1"/>
  <c r="T173" s="1"/>
  <c r="U166" i="35"/>
  <c r="S166"/>
  <c r="S166" i="36" s="1"/>
  <c r="U153" i="35"/>
  <c r="U153" i="36" s="1"/>
  <c r="V153" s="1"/>
  <c r="S153" i="35"/>
  <c r="S153" i="36" s="1"/>
  <c r="T153" s="1"/>
  <c r="U142" i="35"/>
  <c r="S142"/>
  <c r="S142" i="36" s="1"/>
  <c r="T142" s="1"/>
  <c r="U132" i="35"/>
  <c r="S132"/>
  <c r="T132" i="36" s="1"/>
  <c r="U120" i="35"/>
  <c r="S120"/>
  <c r="S120" i="36" s="1"/>
  <c r="T120" s="1"/>
  <c r="U112" i="35"/>
  <c r="S112"/>
  <c r="S112" i="36" s="1"/>
  <c r="T112" s="1"/>
  <c r="U101" i="35"/>
  <c r="S101"/>
  <c r="S101" i="36" s="1"/>
  <c r="T101" s="1"/>
  <c r="U90" i="35"/>
  <c r="U90" i="36" s="1"/>
  <c r="V90" s="1"/>
  <c r="S90" i="35"/>
  <c r="S90" i="36" s="1"/>
  <c r="T90" s="1"/>
  <c r="U81" i="35"/>
  <c r="U81" i="36" s="1"/>
  <c r="V81" s="1"/>
  <c r="S81" i="35"/>
  <c r="U74"/>
  <c r="U74" i="36" s="1"/>
  <c r="V74" s="1"/>
  <c r="S74" i="35"/>
  <c r="S74" i="36" s="1"/>
  <c r="U64" i="35"/>
  <c r="S64"/>
  <c r="U55" i="36"/>
  <c r="V55" s="1"/>
  <c r="S55"/>
  <c r="T55" s="1"/>
  <c r="U45" i="35"/>
  <c r="U45" i="36" s="1"/>
  <c r="V45" s="1"/>
  <c r="S45" i="35"/>
  <c r="U44"/>
  <c r="S44"/>
  <c r="S44" i="36" s="1"/>
  <c r="T44" s="1"/>
  <c r="U24" i="35"/>
  <c r="U24" i="36" s="1"/>
  <c r="V24" s="1"/>
  <c r="S24" i="35"/>
  <c r="U23"/>
  <c r="U23" i="36" s="1"/>
  <c r="V23" s="1"/>
  <c r="S23" i="35"/>
  <c r="S23" i="36" s="1"/>
  <c r="T23" s="1"/>
  <c r="X195" i="35"/>
  <c r="R195"/>
  <c r="P195"/>
  <c r="M195"/>
  <c r="N195" s="1"/>
  <c r="M186"/>
  <c r="M173"/>
  <c r="M166"/>
  <c r="M153"/>
  <c r="M142"/>
  <c r="M132"/>
  <c r="M120"/>
  <c r="M112"/>
  <c r="M101"/>
  <c r="M90"/>
  <c r="M81"/>
  <c r="M74"/>
  <c r="M64"/>
  <c r="M45"/>
  <c r="M45" i="36" s="1"/>
  <c r="N45" s="1"/>
  <c r="M44" i="35"/>
  <c r="M25"/>
  <c r="M24"/>
  <c r="M23"/>
  <c r="L195"/>
  <c r="K104"/>
  <c r="K26"/>
  <c r="Q26"/>
  <c r="W26"/>
  <c r="K13"/>
  <c r="O13"/>
  <c r="Q13"/>
  <c r="W13"/>
  <c r="AA132" i="36" l="1"/>
  <c r="V132"/>
  <c r="AC132"/>
  <c r="Z166"/>
  <c r="AA166" s="1"/>
  <c r="N132"/>
  <c r="S13" i="35"/>
  <c r="S26"/>
  <c r="X7" i="36"/>
  <c r="M120"/>
  <c r="N120" s="1"/>
  <c r="AC24"/>
  <c r="T74"/>
  <c r="T166"/>
  <c r="F8"/>
  <c r="E21" i="20" s="1"/>
  <c r="AE195" i="35"/>
  <c r="M23" i="36"/>
  <c r="N23" s="1"/>
  <c r="AD55"/>
  <c r="AB173"/>
  <c r="AC173" s="1"/>
  <c r="M81"/>
  <c r="N81" s="1"/>
  <c r="Z112"/>
  <c r="AA112" s="1"/>
  <c r="J13"/>
  <c r="P13"/>
  <c r="L13"/>
  <c r="X13"/>
  <c r="S195"/>
  <c r="T195" s="1"/>
  <c r="T195" i="35"/>
  <c r="U166" i="36"/>
  <c r="V166" s="1"/>
  <c r="AD186"/>
  <c r="E8" i="35"/>
  <c r="U142" i="36"/>
  <c r="V142" s="1"/>
  <c r="AB81"/>
  <c r="F8" i="35"/>
  <c r="U26"/>
  <c r="U195" i="36"/>
  <c r="V195" s="1"/>
  <c r="V195" i="35"/>
  <c r="U186" i="36"/>
  <c r="V186" s="1"/>
  <c r="Z44"/>
  <c r="AA44" s="1"/>
  <c r="AD142"/>
  <c r="Q7"/>
  <c r="O7"/>
  <c r="T8"/>
  <c r="N21" i="20" s="1"/>
  <c r="P8" i="36"/>
  <c r="W7"/>
  <c r="AC8"/>
  <c r="X8"/>
  <c r="AB8"/>
  <c r="W8"/>
  <c r="S8"/>
  <c r="O8"/>
  <c r="L21" i="20" s="1"/>
  <c r="AE8" i="36"/>
  <c r="S21" i="20" s="1"/>
  <c r="AA8" i="36"/>
  <c r="Q21" i="20" s="1"/>
  <c r="V8" i="36"/>
  <c r="O21" i="20" s="1"/>
  <c r="R8" i="36"/>
  <c r="M21" i="20" s="1"/>
  <c r="N8" i="36"/>
  <c r="K21" i="20" s="1"/>
  <c r="J8" i="36"/>
  <c r="H21" i="20" s="1"/>
  <c r="AD8" i="36"/>
  <c r="Z8"/>
  <c r="U8"/>
  <c r="Q8"/>
  <c r="M8"/>
  <c r="I8"/>
  <c r="AB8" i="35"/>
  <c r="S8"/>
  <c r="K8"/>
  <c r="AE8"/>
  <c r="AA8"/>
  <c r="V8"/>
  <c r="R8"/>
  <c r="N8"/>
  <c r="W8"/>
  <c r="AD8"/>
  <c r="Z8"/>
  <c r="U8"/>
  <c r="Q8"/>
  <c r="M8"/>
  <c r="I8"/>
  <c r="O8"/>
  <c r="W7"/>
  <c r="AC8"/>
  <c r="X8"/>
  <c r="T8"/>
  <c r="P8"/>
  <c r="L8"/>
  <c r="L8" i="32"/>
  <c r="H8"/>
  <c r="N8"/>
  <c r="J8"/>
  <c r="F8"/>
  <c r="O8"/>
  <c r="K8"/>
  <c r="G8"/>
  <c r="M8"/>
  <c r="I8"/>
  <c r="E8"/>
  <c r="J8" i="35"/>
  <c r="AE195" i="36"/>
  <c r="M173"/>
  <c r="N173" s="1"/>
  <c r="U44"/>
  <c r="V44" s="1"/>
  <c r="AD90"/>
  <c r="AB120"/>
  <c r="AC120" s="1"/>
  <c r="U13" i="35"/>
  <c r="M13"/>
  <c r="R13"/>
  <c r="AD13"/>
  <c r="M24" i="36"/>
  <c r="N24" s="1"/>
  <c r="M55"/>
  <c r="N55" s="1"/>
  <c r="M90"/>
  <c r="N90" s="1"/>
  <c r="M142"/>
  <c r="N142" s="1"/>
  <c r="M186"/>
  <c r="S45"/>
  <c r="T45" s="1"/>
  <c r="S64"/>
  <c r="S81"/>
  <c r="AD24"/>
  <c r="AB44"/>
  <c r="AC44" s="1"/>
  <c r="AD45"/>
  <c r="Z64"/>
  <c r="AA64" s="1"/>
  <c r="AB74"/>
  <c r="AC74" s="1"/>
  <c r="AD81"/>
  <c r="Z101"/>
  <c r="AA101" s="1"/>
  <c r="AB112"/>
  <c r="AC112" s="1"/>
  <c r="AD120"/>
  <c r="Z153"/>
  <c r="AA153" s="1"/>
  <c r="AB166"/>
  <c r="AC166" s="1"/>
  <c r="Z195"/>
  <c r="AA195" s="1"/>
  <c r="M25"/>
  <c r="N25" s="1"/>
  <c r="M64"/>
  <c r="N64" s="1"/>
  <c r="M101"/>
  <c r="N101" s="1"/>
  <c r="M153"/>
  <c r="N153" s="1"/>
  <c r="M195"/>
  <c r="U64"/>
  <c r="U101"/>
  <c r="V101" s="1"/>
  <c r="U120"/>
  <c r="V120" s="1"/>
  <c r="Z142"/>
  <c r="AA142" s="1"/>
  <c r="AB153"/>
  <c r="AC153" s="1"/>
  <c r="AD166"/>
  <c r="Z186"/>
  <c r="AA186" s="1"/>
  <c r="AB195"/>
  <c r="AC195" s="1"/>
  <c r="U112"/>
  <c r="V112" s="1"/>
  <c r="M26" i="35"/>
  <c r="M44" i="36"/>
  <c r="N44" s="1"/>
  <c r="M74"/>
  <c r="N74" s="1"/>
  <c r="M112"/>
  <c r="M166"/>
  <c r="N166" s="1"/>
  <c r="S24"/>
  <c r="S186"/>
  <c r="T186" s="1"/>
  <c r="Z23"/>
  <c r="AA23" s="1"/>
  <c r="Z45"/>
  <c r="AA45" s="1"/>
  <c r="AB55"/>
  <c r="AC55" s="1"/>
  <c r="AD64"/>
  <c r="Z81"/>
  <c r="AA81" s="1"/>
  <c r="AB90"/>
  <c r="AC90" s="1"/>
  <c r="AD101"/>
  <c r="Z120"/>
  <c r="AA120" s="1"/>
  <c r="O7" i="35"/>
  <c r="Z13"/>
  <c r="Z26"/>
  <c r="AC195"/>
  <c r="AB13"/>
  <c r="X13"/>
  <c r="P13"/>
  <c r="L13"/>
  <c r="J13"/>
  <c r="Q7"/>
  <c r="S18" i="20" l="1"/>
  <c r="S31"/>
  <c r="S24"/>
  <c r="M24"/>
  <c r="M18"/>
  <c r="M31"/>
  <c r="H31"/>
  <c r="H24"/>
  <c r="H18"/>
  <c r="N31"/>
  <c r="N24"/>
  <c r="N18"/>
  <c r="K24"/>
  <c r="K18"/>
  <c r="K31"/>
  <c r="L31"/>
  <c r="L18"/>
  <c r="L24"/>
  <c r="O31"/>
  <c r="O24"/>
  <c r="O18"/>
  <c r="E18"/>
  <c r="E24"/>
  <c r="R7" i="36"/>
  <c r="T64"/>
  <c r="V64"/>
  <c r="AC81"/>
  <c r="N112"/>
  <c r="N186"/>
  <c r="T81"/>
  <c r="R7" i="35"/>
  <c r="U13" i="36"/>
  <c r="V7" i="35"/>
  <c r="V13"/>
  <c r="S13" i="36"/>
  <c r="T13" i="35"/>
  <c r="T7"/>
  <c r="S7"/>
  <c r="AB7"/>
  <c r="Z13" i="36"/>
  <c r="AB13"/>
  <c r="P7"/>
  <c r="AD13"/>
  <c r="M13"/>
  <c r="AD7" i="35"/>
  <c r="P7"/>
  <c r="U7"/>
  <c r="T24" i="36"/>
  <c r="M7" i="35"/>
  <c r="N195" i="36"/>
  <c r="Z7" i="35"/>
  <c r="AC13"/>
  <c r="AE13"/>
  <c r="AA13"/>
  <c r="N13"/>
  <c r="S33" i="20" l="1"/>
  <c r="S29"/>
  <c r="H33"/>
  <c r="H29"/>
  <c r="N33"/>
  <c r="N29"/>
  <c r="M33"/>
  <c r="M29"/>
  <c r="L33"/>
  <c r="L29"/>
  <c r="O33"/>
  <c r="O29"/>
  <c r="S7" i="36"/>
  <c r="N13"/>
  <c r="AE13"/>
  <c r="AA13"/>
  <c r="T13"/>
  <c r="AC13"/>
  <c r="V13"/>
  <c r="N7"/>
  <c r="T7"/>
  <c r="AB7"/>
  <c r="AC7"/>
  <c r="AA7"/>
  <c r="U7"/>
  <c r="M7"/>
  <c r="V7"/>
  <c r="Z7"/>
  <c r="K56" i="35"/>
  <c r="C101" i="32" l="1"/>
  <c r="E75"/>
  <c r="F75"/>
  <c r="G75"/>
  <c r="F13"/>
  <c r="G13"/>
  <c r="H13"/>
  <c r="I13"/>
  <c r="J13"/>
  <c r="K13"/>
  <c r="L13"/>
  <c r="M13"/>
  <c r="N13"/>
  <c r="O13"/>
  <c r="J24"/>
  <c r="E187" l="1"/>
  <c r="F187"/>
  <c r="G187"/>
  <c r="H187"/>
  <c r="I187"/>
  <c r="J187"/>
  <c r="K187"/>
  <c r="L187"/>
  <c r="M187"/>
  <c r="N187"/>
  <c r="O187"/>
  <c r="E176"/>
  <c r="F176"/>
  <c r="G176"/>
  <c r="H176"/>
  <c r="I176"/>
  <c r="J176"/>
  <c r="K176"/>
  <c r="L176"/>
  <c r="M176"/>
  <c r="N176"/>
  <c r="O176"/>
  <c r="E167"/>
  <c r="F167"/>
  <c r="G167"/>
  <c r="H167"/>
  <c r="I167"/>
  <c r="J167"/>
  <c r="K167"/>
  <c r="L167"/>
  <c r="M167"/>
  <c r="N167"/>
  <c r="O167"/>
  <c r="E154"/>
  <c r="F154"/>
  <c r="G154"/>
  <c r="H154"/>
  <c r="I154"/>
  <c r="J154"/>
  <c r="K154"/>
  <c r="L154"/>
  <c r="M154"/>
  <c r="N154"/>
  <c r="O154"/>
  <c r="E143"/>
  <c r="F143"/>
  <c r="G143"/>
  <c r="H143"/>
  <c r="I143"/>
  <c r="J143"/>
  <c r="K143"/>
  <c r="L143"/>
  <c r="M143"/>
  <c r="N143"/>
  <c r="O143"/>
  <c r="E133"/>
  <c r="F133"/>
  <c r="G133"/>
  <c r="H133"/>
  <c r="I133"/>
  <c r="J133"/>
  <c r="K133"/>
  <c r="L133"/>
  <c r="M133"/>
  <c r="N133"/>
  <c r="O133"/>
  <c r="E113"/>
  <c r="F113"/>
  <c r="G113"/>
  <c r="H113"/>
  <c r="I113"/>
  <c r="J113"/>
  <c r="K113"/>
  <c r="L113"/>
  <c r="M113"/>
  <c r="N113"/>
  <c r="O113"/>
  <c r="E104"/>
  <c r="F104"/>
  <c r="G104"/>
  <c r="H104"/>
  <c r="I104"/>
  <c r="J104"/>
  <c r="K104"/>
  <c r="L104"/>
  <c r="M104"/>
  <c r="N104"/>
  <c r="O104"/>
  <c r="E91"/>
  <c r="F91"/>
  <c r="G91"/>
  <c r="H91"/>
  <c r="I91"/>
  <c r="J91"/>
  <c r="K91"/>
  <c r="L91"/>
  <c r="M91"/>
  <c r="N91"/>
  <c r="O91"/>
  <c r="E84"/>
  <c r="F84"/>
  <c r="G84"/>
  <c r="H84"/>
  <c r="I84"/>
  <c r="J84"/>
  <c r="K84"/>
  <c r="L84"/>
  <c r="M84"/>
  <c r="N84"/>
  <c r="O84"/>
  <c r="H75"/>
  <c r="I75"/>
  <c r="J75"/>
  <c r="K75"/>
  <c r="L75"/>
  <c r="M75"/>
  <c r="N75"/>
  <c r="O75"/>
  <c r="E65"/>
  <c r="F65"/>
  <c r="G65"/>
  <c r="H65"/>
  <c r="I65"/>
  <c r="J65"/>
  <c r="K65"/>
  <c r="L65"/>
  <c r="M65"/>
  <c r="N65"/>
  <c r="O65"/>
  <c r="E56"/>
  <c r="F56"/>
  <c r="G56"/>
  <c r="H56"/>
  <c r="I56"/>
  <c r="J56"/>
  <c r="K56"/>
  <c r="L56"/>
  <c r="M56"/>
  <c r="N56"/>
  <c r="O56"/>
  <c r="E46"/>
  <c r="F46"/>
  <c r="G46"/>
  <c r="H46"/>
  <c r="I46"/>
  <c r="J46"/>
  <c r="K46"/>
  <c r="L46"/>
  <c r="M46"/>
  <c r="N46"/>
  <c r="O46"/>
  <c r="E26"/>
  <c r="F26"/>
  <c r="G26"/>
  <c r="H26"/>
  <c r="I26"/>
  <c r="J26"/>
  <c r="K26"/>
  <c r="L26"/>
  <c r="M26"/>
  <c r="N26"/>
  <c r="O26"/>
  <c r="F14"/>
  <c r="G14"/>
  <c r="H14"/>
  <c r="I14"/>
  <c r="J14"/>
  <c r="K14"/>
  <c r="L14"/>
  <c r="M14"/>
  <c r="N14"/>
  <c r="O14"/>
  <c r="X7" i="35" l="1"/>
  <c r="K7" i="32"/>
  <c r="J7"/>
  <c r="M7"/>
  <c r="I7"/>
  <c r="AE7" i="36"/>
  <c r="AD7"/>
  <c r="E196"/>
  <c r="D196"/>
  <c r="C196"/>
  <c r="F187"/>
  <c r="E187"/>
  <c r="D187"/>
  <c r="C187"/>
  <c r="F176"/>
  <c r="E176"/>
  <c r="D176"/>
  <c r="C176"/>
  <c r="F167"/>
  <c r="E167"/>
  <c r="D167"/>
  <c r="C167"/>
  <c r="F154"/>
  <c r="E154"/>
  <c r="D154"/>
  <c r="C154"/>
  <c r="F143"/>
  <c r="E143"/>
  <c r="D143"/>
  <c r="C143"/>
  <c r="F133"/>
  <c r="E133"/>
  <c r="D133"/>
  <c r="C133"/>
  <c r="E121"/>
  <c r="D121"/>
  <c r="C121"/>
  <c r="F113"/>
  <c r="E113"/>
  <c r="D113"/>
  <c r="C113"/>
  <c r="F104"/>
  <c r="E104"/>
  <c r="D104"/>
  <c r="C104"/>
  <c r="F91"/>
  <c r="E91"/>
  <c r="D91"/>
  <c r="C91"/>
  <c r="E84"/>
  <c r="D84"/>
  <c r="C84"/>
  <c r="E75"/>
  <c r="D75"/>
  <c r="C75"/>
  <c r="E65"/>
  <c r="D65"/>
  <c r="C65"/>
  <c r="AF56"/>
  <c r="E56"/>
  <c r="D56"/>
  <c r="C56"/>
  <c r="E46"/>
  <c r="D46"/>
  <c r="C46"/>
  <c r="E26"/>
  <c r="D26"/>
  <c r="C26"/>
  <c r="D14"/>
  <c r="C14"/>
  <c r="E13"/>
  <c r="D13"/>
  <c r="C13"/>
  <c r="E12"/>
  <c r="D12"/>
  <c r="C12"/>
  <c r="E11"/>
  <c r="D11"/>
  <c r="C11"/>
  <c r="E10"/>
  <c r="D10"/>
  <c r="E9"/>
  <c r="D9"/>
  <c r="C9"/>
  <c r="AE7" i="35"/>
  <c r="AC7"/>
  <c r="E196"/>
  <c r="D196"/>
  <c r="C196"/>
  <c r="I187"/>
  <c r="F187"/>
  <c r="E187"/>
  <c r="D187"/>
  <c r="C187"/>
  <c r="I176"/>
  <c r="F176"/>
  <c r="E176"/>
  <c r="D176"/>
  <c r="C176"/>
  <c r="I167"/>
  <c r="F167"/>
  <c r="E167"/>
  <c r="D167"/>
  <c r="C167"/>
  <c r="I154"/>
  <c r="F154"/>
  <c r="E154"/>
  <c r="D154"/>
  <c r="C154"/>
  <c r="I143"/>
  <c r="F143"/>
  <c r="E143"/>
  <c r="D143"/>
  <c r="C143"/>
  <c r="I133"/>
  <c r="F133"/>
  <c r="E133"/>
  <c r="D133"/>
  <c r="C133"/>
  <c r="I121"/>
  <c r="F121"/>
  <c r="E121"/>
  <c r="D121"/>
  <c r="C121"/>
  <c r="I113"/>
  <c r="F113"/>
  <c r="E113"/>
  <c r="D113"/>
  <c r="C113"/>
  <c r="I104"/>
  <c r="F104"/>
  <c r="E104"/>
  <c r="D104"/>
  <c r="C104"/>
  <c r="F91"/>
  <c r="E91"/>
  <c r="D91"/>
  <c r="C91"/>
  <c r="F84"/>
  <c r="E84"/>
  <c r="D84"/>
  <c r="C84"/>
  <c r="I75"/>
  <c r="F75"/>
  <c r="E75"/>
  <c r="D75"/>
  <c r="C75"/>
  <c r="I65"/>
  <c r="F65"/>
  <c r="E65"/>
  <c r="D65"/>
  <c r="C65"/>
  <c r="I56"/>
  <c r="F56"/>
  <c r="E56"/>
  <c r="D56"/>
  <c r="C56"/>
  <c r="I46"/>
  <c r="F46"/>
  <c r="E46"/>
  <c r="D46"/>
  <c r="C46"/>
  <c r="I26"/>
  <c r="J26" s="1"/>
  <c r="F26"/>
  <c r="E26"/>
  <c r="D26"/>
  <c r="C26"/>
  <c r="I14"/>
  <c r="E14"/>
  <c r="D14"/>
  <c r="C14"/>
  <c r="I13"/>
  <c r="F13"/>
  <c r="E13"/>
  <c r="D13"/>
  <c r="C13"/>
  <c r="K12"/>
  <c r="I12"/>
  <c r="F12"/>
  <c r="E12"/>
  <c r="D12"/>
  <c r="C12"/>
  <c r="D11"/>
  <c r="C11"/>
  <c r="D10"/>
  <c r="C10"/>
  <c r="D9"/>
  <c r="C9"/>
  <c r="G7" i="32"/>
  <c r="H7"/>
  <c r="L7"/>
  <c r="N7"/>
  <c r="O7"/>
  <c r="E14"/>
  <c r="G56" i="30"/>
  <c r="G154"/>
  <c r="D196"/>
  <c r="D187"/>
  <c r="D176"/>
  <c r="D167"/>
  <c r="D154"/>
  <c r="D143"/>
  <c r="D133"/>
  <c r="D121"/>
  <c r="D113"/>
  <c r="D104"/>
  <c r="D91"/>
  <c r="D84"/>
  <c r="D75"/>
  <c r="D65"/>
  <c r="D56"/>
  <c r="D46"/>
  <c r="D26"/>
  <c r="D14"/>
  <c r="Z196" i="33"/>
  <c r="Y196"/>
  <c r="X196"/>
  <c r="W196"/>
  <c r="V196"/>
  <c r="U196"/>
  <c r="T196"/>
  <c r="S196"/>
  <c r="R196"/>
  <c r="Q196"/>
  <c r="P196"/>
  <c r="O196"/>
  <c r="N196"/>
  <c r="M196"/>
  <c r="M7" s="1"/>
  <c r="L196"/>
  <c r="K196"/>
  <c r="J196"/>
  <c r="I196"/>
  <c r="H196"/>
  <c r="G196"/>
  <c r="F196"/>
  <c r="E196"/>
  <c r="E7" s="1"/>
  <c r="D196"/>
  <c r="C196"/>
  <c r="Z187"/>
  <c r="Y187"/>
  <c r="X187"/>
  <c r="W187"/>
  <c r="U187"/>
  <c r="T187"/>
  <c r="S187"/>
  <c r="R187"/>
  <c r="Q187"/>
  <c r="P187"/>
  <c r="O187"/>
  <c r="N187"/>
  <c r="L187"/>
  <c r="K187"/>
  <c r="J187"/>
  <c r="I187"/>
  <c r="H187"/>
  <c r="G187"/>
  <c r="F187"/>
  <c r="D187"/>
  <c r="C187"/>
  <c r="Z176"/>
  <c r="Y176"/>
  <c r="X176"/>
  <c r="W176"/>
  <c r="U176"/>
  <c r="T176"/>
  <c r="S176"/>
  <c r="R176"/>
  <c r="Q176"/>
  <c r="P176"/>
  <c r="O176"/>
  <c r="N176"/>
  <c r="L176"/>
  <c r="K176"/>
  <c r="J176"/>
  <c r="I176"/>
  <c r="H176"/>
  <c r="G176"/>
  <c r="F176"/>
  <c r="D176"/>
  <c r="C176"/>
  <c r="Z167"/>
  <c r="Y167"/>
  <c r="X167"/>
  <c r="W167"/>
  <c r="U167"/>
  <c r="T167"/>
  <c r="S167"/>
  <c r="R167"/>
  <c r="Q167"/>
  <c r="P167"/>
  <c r="O167"/>
  <c r="N167"/>
  <c r="L167"/>
  <c r="K167"/>
  <c r="J167"/>
  <c r="I167"/>
  <c r="H167"/>
  <c r="G167"/>
  <c r="F167"/>
  <c r="D167"/>
  <c r="C167"/>
  <c r="Z154"/>
  <c r="Y154"/>
  <c r="X154"/>
  <c r="W154"/>
  <c r="U154"/>
  <c r="T154"/>
  <c r="S154"/>
  <c r="R154"/>
  <c r="P154"/>
  <c r="O154"/>
  <c r="N154"/>
  <c r="L154"/>
  <c r="K154"/>
  <c r="J154"/>
  <c r="I154"/>
  <c r="H154"/>
  <c r="Q154" s="1"/>
  <c r="G154"/>
  <c r="F154"/>
  <c r="D154"/>
  <c r="C154"/>
  <c r="Z143"/>
  <c r="Y143"/>
  <c r="X143"/>
  <c r="W143"/>
  <c r="U143"/>
  <c r="T143"/>
  <c r="S143"/>
  <c r="R143"/>
  <c r="Q143"/>
  <c r="P143"/>
  <c r="O143"/>
  <c r="N143"/>
  <c r="L143"/>
  <c r="K143"/>
  <c r="J143"/>
  <c r="I143"/>
  <c r="H143"/>
  <c r="G143"/>
  <c r="F143"/>
  <c r="D143"/>
  <c r="C143"/>
  <c r="Z133"/>
  <c r="Y133"/>
  <c r="X133"/>
  <c r="W133"/>
  <c r="U133"/>
  <c r="T133"/>
  <c r="S133"/>
  <c r="R133"/>
  <c r="Q133"/>
  <c r="P133"/>
  <c r="O133"/>
  <c r="N133"/>
  <c r="L133"/>
  <c r="K133"/>
  <c r="J133"/>
  <c r="I133"/>
  <c r="H133"/>
  <c r="G133"/>
  <c r="F133"/>
  <c r="D133"/>
  <c r="C133"/>
  <c r="Z121"/>
  <c r="Y121"/>
  <c r="X121"/>
  <c r="W121"/>
  <c r="U121"/>
  <c r="T121"/>
  <c r="S121"/>
  <c r="R121"/>
  <c r="Q121"/>
  <c r="P121"/>
  <c r="O121"/>
  <c r="N121"/>
  <c r="L121"/>
  <c r="K121"/>
  <c r="J121"/>
  <c r="I121"/>
  <c r="H121"/>
  <c r="G121"/>
  <c r="F121"/>
  <c r="D121"/>
  <c r="C121"/>
  <c r="Z113"/>
  <c r="Y113"/>
  <c r="X113"/>
  <c r="W113"/>
  <c r="U113"/>
  <c r="T113"/>
  <c r="S113"/>
  <c r="R113"/>
  <c r="Q113"/>
  <c r="P113"/>
  <c r="O113"/>
  <c r="N113"/>
  <c r="L113"/>
  <c r="K113"/>
  <c r="J113"/>
  <c r="I113"/>
  <c r="H113"/>
  <c r="G113"/>
  <c r="F113"/>
  <c r="D113"/>
  <c r="C113"/>
  <c r="Z104"/>
  <c r="Y104"/>
  <c r="X104"/>
  <c r="W104"/>
  <c r="U104"/>
  <c r="T104"/>
  <c r="S104"/>
  <c r="R104"/>
  <c r="Q104"/>
  <c r="P104"/>
  <c r="O104"/>
  <c r="N104"/>
  <c r="L104"/>
  <c r="K104"/>
  <c r="J104"/>
  <c r="I104"/>
  <c r="H104"/>
  <c r="G104"/>
  <c r="F104"/>
  <c r="D104"/>
  <c r="C104"/>
  <c r="Z91"/>
  <c r="Y91"/>
  <c r="X91"/>
  <c r="W91"/>
  <c r="U91"/>
  <c r="T91"/>
  <c r="S91"/>
  <c r="R91"/>
  <c r="Q91"/>
  <c r="P91"/>
  <c r="O91"/>
  <c r="N91"/>
  <c r="L91"/>
  <c r="K91"/>
  <c r="J91"/>
  <c r="I91"/>
  <c r="H91"/>
  <c r="G91"/>
  <c r="F91"/>
  <c r="D91"/>
  <c r="C91"/>
  <c r="Z84"/>
  <c r="Y84"/>
  <c r="X84"/>
  <c r="W84"/>
  <c r="U84"/>
  <c r="T84"/>
  <c r="S84"/>
  <c r="R84"/>
  <c r="Q84"/>
  <c r="P84"/>
  <c r="O84"/>
  <c r="N84"/>
  <c r="L84"/>
  <c r="K84"/>
  <c r="J84"/>
  <c r="I84"/>
  <c r="H84"/>
  <c r="G84"/>
  <c r="F84"/>
  <c r="D84"/>
  <c r="C84"/>
  <c r="Z75"/>
  <c r="Y75"/>
  <c r="X75"/>
  <c r="W75"/>
  <c r="U75"/>
  <c r="T75"/>
  <c r="S75"/>
  <c r="R75"/>
  <c r="Q75"/>
  <c r="P75"/>
  <c r="O75"/>
  <c r="N75"/>
  <c r="L75"/>
  <c r="K75"/>
  <c r="J75"/>
  <c r="I75"/>
  <c r="H75"/>
  <c r="G75"/>
  <c r="F75"/>
  <c r="D75"/>
  <c r="C75"/>
  <c r="Z65"/>
  <c r="Y65"/>
  <c r="X65"/>
  <c r="W65"/>
  <c r="U65"/>
  <c r="T65"/>
  <c r="S65"/>
  <c r="R65"/>
  <c r="Q65"/>
  <c r="P65"/>
  <c r="O65"/>
  <c r="N65"/>
  <c r="L65"/>
  <c r="K65"/>
  <c r="J65"/>
  <c r="I65"/>
  <c r="H65"/>
  <c r="G65"/>
  <c r="F65"/>
  <c r="D65"/>
  <c r="C65"/>
  <c r="Z56"/>
  <c r="Y56"/>
  <c r="X56"/>
  <c r="W56"/>
  <c r="U56"/>
  <c r="T56"/>
  <c r="S56"/>
  <c r="S7" s="1"/>
  <c r="R56"/>
  <c r="P56"/>
  <c r="O56"/>
  <c r="O7" s="1"/>
  <c r="N56"/>
  <c r="L56"/>
  <c r="K56"/>
  <c r="J56"/>
  <c r="I56"/>
  <c r="H56"/>
  <c r="Q56" s="1"/>
  <c r="G56"/>
  <c r="F56"/>
  <c r="D56"/>
  <c r="C56"/>
  <c r="Z46"/>
  <c r="Y46"/>
  <c r="X46"/>
  <c r="W46"/>
  <c r="U46"/>
  <c r="T46"/>
  <c r="T7" s="1"/>
  <c r="S46"/>
  <c r="R46"/>
  <c r="Q46"/>
  <c r="P46"/>
  <c r="P7" s="1"/>
  <c r="O46"/>
  <c r="N46"/>
  <c r="L46"/>
  <c r="K46"/>
  <c r="K7" s="1"/>
  <c r="J46"/>
  <c r="I46"/>
  <c r="H46"/>
  <c r="G46"/>
  <c r="G7" s="1"/>
  <c r="F46"/>
  <c r="D46"/>
  <c r="C46"/>
  <c r="Z26"/>
  <c r="Y26"/>
  <c r="X26"/>
  <c r="W26"/>
  <c r="U26"/>
  <c r="U7" s="1"/>
  <c r="T26"/>
  <c r="S26"/>
  <c r="R26"/>
  <c r="Q26"/>
  <c r="P26"/>
  <c r="O26"/>
  <c r="N26"/>
  <c r="L26"/>
  <c r="L7" s="1"/>
  <c r="K26"/>
  <c r="J26"/>
  <c r="I26"/>
  <c r="H26"/>
  <c r="H7" s="1"/>
  <c r="G26"/>
  <c r="F26"/>
  <c r="D26"/>
  <c r="C26"/>
  <c r="C7" s="1"/>
  <c r="Z14"/>
  <c r="Y14"/>
  <c r="Y7" s="1"/>
  <c r="X14"/>
  <c r="X7" s="1"/>
  <c r="W14"/>
  <c r="W7" s="1"/>
  <c r="AE7" s="1"/>
  <c r="U14"/>
  <c r="T14"/>
  <c r="S14"/>
  <c r="R14"/>
  <c r="Q14"/>
  <c r="P14"/>
  <c r="O14"/>
  <c r="N14"/>
  <c r="L14"/>
  <c r="K14"/>
  <c r="J14"/>
  <c r="I14"/>
  <c r="I7" s="1"/>
  <c r="H14"/>
  <c r="G14"/>
  <c r="F14"/>
  <c r="D14"/>
  <c r="D7" s="1"/>
  <c r="C14"/>
  <c r="AE13"/>
  <c r="AD13"/>
  <c r="Z13"/>
  <c r="Y13"/>
  <c r="X13"/>
  <c r="AF13" s="1"/>
  <c r="W13"/>
  <c r="V13"/>
  <c r="U13"/>
  <c r="T13"/>
  <c r="S13"/>
  <c r="R13"/>
  <c r="Q13"/>
  <c r="P13"/>
  <c r="O13"/>
  <c r="N13"/>
  <c r="AC13" s="1"/>
  <c r="M13"/>
  <c r="L13"/>
  <c r="K13"/>
  <c r="J13"/>
  <c r="I13"/>
  <c r="H13"/>
  <c r="G13"/>
  <c r="F13"/>
  <c r="E13"/>
  <c r="D13"/>
  <c r="C13"/>
  <c r="AE12"/>
  <c r="AD12"/>
  <c r="Z12"/>
  <c r="Y12"/>
  <c r="X12"/>
  <c r="AF12" s="1"/>
  <c r="W12"/>
  <c r="V12"/>
  <c r="U12"/>
  <c r="T12"/>
  <c r="S12"/>
  <c r="R12"/>
  <c r="Q12"/>
  <c r="P12"/>
  <c r="O12"/>
  <c r="N12"/>
  <c r="AC12" s="1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R8" s="1"/>
  <c r="Q11"/>
  <c r="Q8" s="1"/>
  <c r="P11"/>
  <c r="P8" s="1"/>
  <c r="O11"/>
  <c r="N11"/>
  <c r="N8" s="1"/>
  <c r="AC8" s="1"/>
  <c r="M11"/>
  <c r="L11"/>
  <c r="K11"/>
  <c r="J11"/>
  <c r="I11"/>
  <c r="H11"/>
  <c r="G11"/>
  <c r="F11"/>
  <c r="E11"/>
  <c r="D11"/>
  <c r="C11"/>
  <c r="Z10"/>
  <c r="Z8" s="1"/>
  <c r="Y10"/>
  <c r="Y8" s="1"/>
  <c r="X10"/>
  <c r="X8" s="1"/>
  <c r="W10"/>
  <c r="V10"/>
  <c r="V8" s="1"/>
  <c r="U10"/>
  <c r="T10"/>
  <c r="T8" s="1"/>
  <c r="S10"/>
  <c r="Q10"/>
  <c r="P10"/>
  <c r="O10"/>
  <c r="N10"/>
  <c r="M10"/>
  <c r="L10"/>
  <c r="K10"/>
  <c r="J10"/>
  <c r="I10"/>
  <c r="H10"/>
  <c r="G10"/>
  <c r="F10"/>
  <c r="E10"/>
  <c r="D10"/>
  <c r="C10"/>
  <c r="Z9"/>
  <c r="Y9"/>
  <c r="X9"/>
  <c r="W9"/>
  <c r="V9"/>
  <c r="U9"/>
  <c r="T9"/>
  <c r="S9"/>
  <c r="R9"/>
  <c r="Q9"/>
  <c r="P9"/>
  <c r="O9"/>
  <c r="N9"/>
  <c r="M9"/>
  <c r="L9"/>
  <c r="L8" s="1"/>
  <c r="K9"/>
  <c r="K8" s="1"/>
  <c r="J9"/>
  <c r="I9"/>
  <c r="I8" s="1"/>
  <c r="H9"/>
  <c r="H8" s="1"/>
  <c r="G9"/>
  <c r="G8" s="1"/>
  <c r="F9"/>
  <c r="E9"/>
  <c r="E8" s="1"/>
  <c r="D9"/>
  <c r="D8" s="1"/>
  <c r="C9"/>
  <c r="C8" s="1"/>
  <c r="W8"/>
  <c r="AE8" s="1"/>
  <c r="U8"/>
  <c r="S8"/>
  <c r="O8"/>
  <c r="AD8" s="1"/>
  <c r="J8"/>
  <c r="F8"/>
  <c r="Z7"/>
  <c r="V7"/>
  <c r="R7"/>
  <c r="N7"/>
  <c r="AC7" s="1"/>
  <c r="J7"/>
  <c r="F7"/>
  <c r="D196" i="32"/>
  <c r="C196"/>
  <c r="D187"/>
  <c r="C187"/>
  <c r="D176"/>
  <c r="C176"/>
  <c r="D167"/>
  <c r="C167"/>
  <c r="D154"/>
  <c r="C154"/>
  <c r="D143"/>
  <c r="C143"/>
  <c r="D133"/>
  <c r="C133"/>
  <c r="D121"/>
  <c r="C121"/>
  <c r="D113"/>
  <c r="C113"/>
  <c r="D104"/>
  <c r="C104"/>
  <c r="D91"/>
  <c r="C91"/>
  <c r="D84"/>
  <c r="C84"/>
  <c r="D75"/>
  <c r="C75"/>
  <c r="D65"/>
  <c r="C65"/>
  <c r="D56"/>
  <c r="C56"/>
  <c r="D46"/>
  <c r="C46"/>
  <c r="D26"/>
  <c r="C26"/>
  <c r="D14"/>
  <c r="C14"/>
  <c r="E13"/>
  <c r="D13"/>
  <c r="C13"/>
  <c r="D12"/>
  <c r="C12"/>
  <c r="D11"/>
  <c r="C11"/>
  <c r="D10"/>
  <c r="C10"/>
  <c r="D9"/>
  <c r="C9"/>
  <c r="D9" i="29"/>
  <c r="E9"/>
  <c r="F9"/>
  <c r="G9"/>
  <c r="H9"/>
  <c r="I9"/>
  <c r="J9"/>
  <c r="K9"/>
  <c r="D10"/>
  <c r="E10"/>
  <c r="F10"/>
  <c r="G10"/>
  <c r="H10"/>
  <c r="I10"/>
  <c r="J10"/>
  <c r="K10"/>
  <c r="I196"/>
  <c r="I187"/>
  <c r="I176"/>
  <c r="I167"/>
  <c r="I154"/>
  <c r="I143"/>
  <c r="I133"/>
  <c r="I121"/>
  <c r="I113"/>
  <c r="I104"/>
  <c r="I91"/>
  <c r="I84"/>
  <c r="I75"/>
  <c r="I65"/>
  <c r="I56"/>
  <c r="I46"/>
  <c r="I26"/>
  <c r="I14"/>
  <c r="C7"/>
  <c r="F196"/>
  <c r="F187"/>
  <c r="F176"/>
  <c r="F167"/>
  <c r="F154"/>
  <c r="F143"/>
  <c r="F133"/>
  <c r="F121"/>
  <c r="F113"/>
  <c r="F104"/>
  <c r="F91"/>
  <c r="F84"/>
  <c r="F75"/>
  <c r="F65"/>
  <c r="F56"/>
  <c r="F46"/>
  <c r="F26"/>
  <c r="F14"/>
  <c r="C196"/>
  <c r="C187"/>
  <c r="C176"/>
  <c r="J167"/>
  <c r="C167"/>
  <c r="G167"/>
  <c r="K167"/>
  <c r="D167"/>
  <c r="E167"/>
  <c r="H167"/>
  <c r="E176"/>
  <c r="H176"/>
  <c r="K176"/>
  <c r="D176"/>
  <c r="G176"/>
  <c r="J176"/>
  <c r="C154"/>
  <c r="C143"/>
  <c r="C133"/>
  <c r="C121"/>
  <c r="C113"/>
  <c r="D11"/>
  <c r="E11"/>
  <c r="F11"/>
  <c r="G11"/>
  <c r="H11"/>
  <c r="I11"/>
  <c r="J11"/>
  <c r="K11"/>
  <c r="D7"/>
  <c r="E7"/>
  <c r="F7"/>
  <c r="G7"/>
  <c r="H7"/>
  <c r="I7"/>
  <c r="J7"/>
  <c r="K7"/>
  <c r="C104"/>
  <c r="C91"/>
  <c r="C84"/>
  <c r="C75"/>
  <c r="C26"/>
  <c r="C56"/>
  <c r="C65"/>
  <c r="I196" i="30"/>
  <c r="H196"/>
  <c r="F196"/>
  <c r="C196"/>
  <c r="C7" s="1"/>
  <c r="H187"/>
  <c r="I176"/>
  <c r="H176"/>
  <c r="F176"/>
  <c r="I167"/>
  <c r="H167"/>
  <c r="G167"/>
  <c r="F167"/>
  <c r="H154"/>
  <c r="I143"/>
  <c r="H143"/>
  <c r="G143"/>
  <c r="F143"/>
  <c r="H133"/>
  <c r="I121"/>
  <c r="G121"/>
  <c r="F121"/>
  <c r="H113"/>
  <c r="H104"/>
  <c r="H91"/>
  <c r="H84"/>
  <c r="G75"/>
  <c r="I75"/>
  <c r="H75"/>
  <c r="F75"/>
  <c r="I65"/>
  <c r="G65"/>
  <c r="H65"/>
  <c r="F65"/>
  <c r="H56"/>
  <c r="I46"/>
  <c r="G46"/>
  <c r="H46"/>
  <c r="F46"/>
  <c r="I26"/>
  <c r="H26"/>
  <c r="F26"/>
  <c r="G13"/>
  <c r="G12"/>
  <c r="H9"/>
  <c r="F14"/>
  <c r="I13"/>
  <c r="H13"/>
  <c r="F13"/>
  <c r="I12"/>
  <c r="H12"/>
  <c r="F12"/>
  <c r="I11"/>
  <c r="H11"/>
  <c r="G11"/>
  <c r="F11"/>
  <c r="D11"/>
  <c r="I10"/>
  <c r="H10"/>
  <c r="G10"/>
  <c r="F10"/>
  <c r="D10"/>
  <c r="F9"/>
  <c r="F7" i="35" l="1"/>
  <c r="E12" i="20"/>
  <c r="E7" s="1"/>
  <c r="D23"/>
  <c r="T27" s="1"/>
  <c r="J7" i="35"/>
  <c r="F7" i="36"/>
  <c r="C7" i="35"/>
  <c r="D10" i="20" s="1"/>
  <c r="I7" i="36"/>
  <c r="K7" i="35"/>
  <c r="D7" i="36"/>
  <c r="E7"/>
  <c r="C7"/>
  <c r="E8"/>
  <c r="C8"/>
  <c r="D8"/>
  <c r="D7" i="35"/>
  <c r="C8"/>
  <c r="I7"/>
  <c r="D8"/>
  <c r="E7"/>
  <c r="E31" i="20" s="1"/>
  <c r="F7" i="32"/>
  <c r="D8"/>
  <c r="E7"/>
  <c r="C8"/>
  <c r="D7"/>
  <c r="C7"/>
  <c r="AF8" i="33"/>
  <c r="Q7"/>
  <c r="AD7"/>
  <c r="AF7"/>
  <c r="F8" i="30"/>
  <c r="H8"/>
  <c r="G14"/>
  <c r="D13"/>
  <c r="I104"/>
  <c r="F104"/>
  <c r="H121"/>
  <c r="H14"/>
  <c r="G26"/>
  <c r="I56"/>
  <c r="G104"/>
  <c r="F56"/>
  <c r="G9"/>
  <c r="G8" s="1"/>
  <c r="I113"/>
  <c r="F113"/>
  <c r="I154"/>
  <c r="F154"/>
  <c r="I187"/>
  <c r="F187"/>
  <c r="G196"/>
  <c r="G84"/>
  <c r="I84"/>
  <c r="F84"/>
  <c r="G91"/>
  <c r="I91"/>
  <c r="F91"/>
  <c r="G113"/>
  <c r="G133"/>
  <c r="I133"/>
  <c r="F133"/>
  <c r="D12"/>
  <c r="G187"/>
  <c r="G176"/>
  <c r="E32" i="20" l="1"/>
  <c r="D18"/>
  <c r="T19"/>
  <c r="D32"/>
  <c r="D7"/>
  <c r="T8"/>
  <c r="J7" i="36"/>
  <c r="E30" i="20"/>
  <c r="T16"/>
  <c r="H7" i="30"/>
  <c r="F7"/>
  <c r="I14"/>
  <c r="I9"/>
  <c r="I8" s="1"/>
  <c r="D9"/>
  <c r="D8" s="1"/>
  <c r="D24" i="20" l="1"/>
  <c r="T25"/>
  <c r="T10"/>
  <c r="D31"/>
  <c r="E33"/>
  <c r="E29"/>
  <c r="T30"/>
  <c r="T14"/>
  <c r="T15"/>
  <c r="D7" i="30"/>
  <c r="D29" i="20" l="1"/>
  <c r="D33"/>
  <c r="T13"/>
  <c r="K196" i="29"/>
  <c r="J196"/>
  <c r="H196"/>
  <c r="G196"/>
  <c r="E196"/>
  <c r="D196"/>
  <c r="K133"/>
  <c r="H133"/>
  <c r="G133"/>
  <c r="E133"/>
  <c r="D133"/>
  <c r="K113"/>
  <c r="H113"/>
  <c r="E113"/>
  <c r="D113"/>
  <c r="G113"/>
  <c r="H84"/>
  <c r="E84"/>
  <c r="K84"/>
  <c r="D84"/>
  <c r="I13"/>
  <c r="K56"/>
  <c r="J56"/>
  <c r="H56"/>
  <c r="E56"/>
  <c r="J46"/>
  <c r="H46"/>
  <c r="E46"/>
  <c r="D46"/>
  <c r="C46"/>
  <c r="K14"/>
  <c r="H14"/>
  <c r="C14"/>
  <c r="E14"/>
  <c r="C10"/>
  <c r="D65" l="1"/>
  <c r="K143"/>
  <c r="H187"/>
  <c r="D187"/>
  <c r="H91"/>
  <c r="J187"/>
  <c r="H121"/>
  <c r="K121"/>
  <c r="J133"/>
  <c r="G12"/>
  <c r="E143"/>
  <c r="E26"/>
  <c r="K104"/>
  <c r="E12"/>
  <c r="C13"/>
  <c r="F13"/>
  <c r="H13"/>
  <c r="G121"/>
  <c r="D121"/>
  <c r="D13"/>
  <c r="K91"/>
  <c r="E104"/>
  <c r="C12"/>
  <c r="H12"/>
  <c r="E75"/>
  <c r="E154"/>
  <c r="H154"/>
  <c r="D154"/>
  <c r="D8"/>
  <c r="K65"/>
  <c r="H104"/>
  <c r="J143"/>
  <c r="E13"/>
  <c r="K26"/>
  <c r="G84"/>
  <c r="J113"/>
  <c r="G187"/>
  <c r="J14"/>
  <c r="H143"/>
  <c r="F8"/>
  <c r="G8"/>
  <c r="I12"/>
  <c r="J65"/>
  <c r="D91"/>
  <c r="E91"/>
  <c r="E121"/>
  <c r="D12"/>
  <c r="K154"/>
  <c r="H65"/>
  <c r="J84"/>
  <c r="J91"/>
  <c r="K187"/>
  <c r="J12"/>
  <c r="K8"/>
  <c r="E65"/>
  <c r="F12"/>
  <c r="J104"/>
  <c r="C9"/>
  <c r="C8" s="1"/>
  <c r="H26"/>
  <c r="H75"/>
  <c r="G91"/>
  <c r="E187"/>
  <c r="G154"/>
  <c r="J154"/>
  <c r="I8"/>
  <c r="D14"/>
  <c r="D26"/>
  <c r="J8"/>
  <c r="K75"/>
  <c r="K13"/>
  <c r="G14"/>
  <c r="G26"/>
  <c r="K46"/>
  <c r="G56"/>
  <c r="J26"/>
  <c r="D56"/>
  <c r="D75"/>
  <c r="K12"/>
  <c r="D143"/>
  <c r="E8"/>
  <c r="H8"/>
  <c r="D104"/>
  <c r="G46"/>
  <c r="G65"/>
  <c r="G104"/>
  <c r="J121"/>
  <c r="G143"/>
  <c r="H6" l="1"/>
  <c r="E6"/>
  <c r="C6"/>
  <c r="I6"/>
  <c r="K6"/>
  <c r="D6"/>
  <c r="F6"/>
  <c r="J13"/>
  <c r="J75"/>
  <c r="G75"/>
  <c r="G13"/>
  <c r="J6" l="1"/>
  <c r="G6"/>
  <c r="K7" i="20"/>
  <c r="T7" s="1"/>
  <c r="K32"/>
  <c r="T12"/>
  <c r="T32" l="1"/>
  <c r="T36"/>
  <c r="K33"/>
  <c r="K29"/>
  <c r="Q31"/>
  <c r="Q29" s="1"/>
  <c r="Q18"/>
  <c r="Q24" l="1"/>
  <c r="Q33" l="1"/>
  <c r="L154" i="36"/>
  <c r="L7" s="1"/>
  <c r="K7"/>
  <c r="K154"/>
  <c r="K8"/>
  <c r="K9"/>
  <c r="L9"/>
  <c r="L8" s="1"/>
  <c r="J21" i="20" s="1"/>
  <c r="J31" l="1"/>
  <c r="T21"/>
  <c r="J18"/>
  <c r="T18" s="1"/>
  <c r="T31" l="1"/>
  <c r="J29"/>
  <c r="T29" s="1"/>
  <c r="J24"/>
  <c r="T24" s="1"/>
  <c r="T26"/>
  <c r="J33" l="1"/>
  <c r="T33" s="1"/>
  <c r="T35"/>
</calcChain>
</file>

<file path=xl/sharedStrings.xml><?xml version="1.0" encoding="utf-8"?>
<sst xmlns="http://schemas.openxmlformats.org/spreadsheetml/2006/main" count="1642" uniqueCount="297">
  <si>
    <t>TT</t>
  </si>
  <si>
    <t>THCS</t>
  </si>
  <si>
    <t>Biên chế</t>
  </si>
  <si>
    <t>Hợp đồng</t>
  </si>
  <si>
    <t>Tên trường</t>
  </si>
  <si>
    <t>I</t>
  </si>
  <si>
    <t>II</t>
  </si>
  <si>
    <t>III</t>
  </si>
  <si>
    <t>Phòng học văn hóa</t>
  </si>
  <si>
    <t>Phòng bộ môn</t>
  </si>
  <si>
    <t>Nhà đa năng</t>
  </si>
  <si>
    <t>Khối phụ trợ</t>
  </si>
  <si>
    <t>Khối phục vụ sinh hoạt</t>
  </si>
  <si>
    <t>Khu để xe học sinh (m2)</t>
  </si>
  <si>
    <t>Số phòng</t>
  </si>
  <si>
    <t>Khối hành chính quản trị</t>
  </si>
  <si>
    <t>Khối hỗ trợ học tập</t>
  </si>
  <si>
    <t>Khu để xe CBGV (m2)</t>
  </si>
  <si>
    <t>Khu vệ sinh học sinh (m2)</t>
  </si>
  <si>
    <t>Mở diện tích mặt bằng (m2)</t>
  </si>
  <si>
    <t>Kinh phí (triệu đồng)</t>
  </si>
  <si>
    <t>Tiêu chí</t>
  </si>
  <si>
    <t>NHU CẦU KINH PHÍ XÂY DỰNG CƠ SỞ VẬT CHẤT BẬC TIỂU HỌC GIAI ĐOẠN 2024-2025</t>
  </si>
  <si>
    <t>Tổng kinh phí 
(triệu đồng)</t>
  </si>
  <si>
    <r>
      <t>Khu sân trường (m</t>
    </r>
    <r>
      <rPr>
        <b/>
        <vertAlign val="superscript"/>
        <sz val="8"/>
        <color rgb="FF000000"/>
        <rFont val="Times New Roman"/>
        <family val="1"/>
      </rPr>
      <t>2</t>
    </r>
    <r>
      <rPr>
        <b/>
        <sz val="8"/>
        <color rgb="FF000000"/>
        <rFont val="Times New Roman"/>
        <family val="1"/>
      </rPr>
      <t>)</t>
    </r>
  </si>
  <si>
    <r>
      <t>Khu sân tập thể thao (m</t>
    </r>
    <r>
      <rPr>
        <b/>
        <vertAlign val="superscript"/>
        <sz val="8"/>
        <color rgb="FF000000"/>
        <rFont val="Times New Roman"/>
        <family val="1"/>
      </rPr>
      <t>2</t>
    </r>
    <r>
      <rPr>
        <b/>
        <sz val="8"/>
        <color rgb="FF000000"/>
        <rFont val="Times New Roman"/>
        <family val="1"/>
      </rPr>
      <t>)</t>
    </r>
  </si>
  <si>
    <t>Việt Yên số 1</t>
  </si>
  <si>
    <t>Việt Yên số 2</t>
  </si>
  <si>
    <t>Lý Thường Kiệt</t>
  </si>
  <si>
    <t>Trung tâm GDNN-GDTX</t>
  </si>
  <si>
    <t xml:space="preserve">        UBND HUYỆN VIỆT YÊN</t>
  </si>
  <si>
    <t>PHÒNG GIÁO DỤC VÀ ĐÀO TẠO</t>
  </si>
  <si>
    <t>QUY MÔ TRƯỜNG, LỚP, HỌC SINH</t>
  </si>
  <si>
    <t>Năm 2023</t>
  </si>
  <si>
    <t>Năm 2025</t>
  </si>
  <si>
    <t>Năm 2030</t>
  </si>
  <si>
    <t>Ghi chú</t>
  </si>
  <si>
    <t>So sánh 25 với 23</t>
  </si>
  <si>
    <t>So sánh 30 với 23</t>
  </si>
  <si>
    <r>
      <t>Diện tích đất (m</t>
    </r>
    <r>
      <rPr>
        <b/>
        <vertAlign val="superscript"/>
        <sz val="6"/>
        <rFont val="Times New Roman"/>
        <family val="1"/>
      </rPr>
      <t>2</t>
    </r>
    <r>
      <rPr>
        <b/>
        <sz val="6"/>
        <rFont val="Times New Roman"/>
        <family val="1"/>
      </rPr>
      <t>)</t>
    </r>
  </si>
  <si>
    <t>Phòng học</t>
  </si>
  <si>
    <t>Dân số</t>
  </si>
  <si>
    <t>Lớp</t>
  </si>
  <si>
    <t>HS</t>
  </si>
  <si>
    <t>GV</t>
  </si>
  <si>
    <t>Diện tích đất (m2)</t>
  </si>
  <si>
    <t>Mở rộng</t>
  </si>
  <si>
    <t>Tổng</t>
  </si>
  <si>
    <t>Nhu cầu</t>
  </si>
  <si>
    <t>Thiếu so với 2023</t>
  </si>
  <si>
    <t>Thiếu so với 2025</t>
  </si>
  <si>
    <t xml:space="preserve">L </t>
  </si>
  <si>
    <t>MN</t>
  </si>
  <si>
    <t>CL</t>
  </si>
  <si>
    <t>ĐL</t>
  </si>
  <si>
    <t>TH</t>
  </si>
  <si>
    <t>Phường Bích Động</t>
  </si>
  <si>
    <t>MN HM Bích Động</t>
  </si>
  <si>
    <t xml:space="preserve"> TDP Trung</t>
  </si>
  <si>
    <t>Dục Quang</t>
  </si>
  <si>
    <t>MN Bích Sơn</t>
  </si>
  <si>
    <t>MN Âu Cơ</t>
  </si>
  <si>
    <t>Nhóm trẻ, lớp MG ĐL</t>
  </si>
  <si>
    <t>TH Bích Động</t>
  </si>
  <si>
    <t>TH Bích Sơn</t>
  </si>
  <si>
    <t>THCS Thân Nhân Trung</t>
  </si>
  <si>
    <t>Ra điểm trường mới</t>
  </si>
  <si>
    <t>THCS Bích Sơn 2 (TDP Tự)</t>
  </si>
  <si>
    <t>THCS Bích Sơn (TDP2)</t>
  </si>
  <si>
    <t>Tại địa điểm TNT hiện tại</t>
  </si>
  <si>
    <t>Phường Nếnh</t>
  </si>
  <si>
    <t>MN Nếnh</t>
  </si>
  <si>
    <t>Ninh Khánh</t>
  </si>
  <si>
    <t>Sen Hồ</t>
  </si>
  <si>
    <t>Yên Ninh</t>
  </si>
  <si>
    <t>Chuyển về khu Ninh Khánh năm 2030</t>
  </si>
  <si>
    <t>MN Hoàng Ninh</t>
  </si>
  <si>
    <t xml:space="preserve"> Hoàng Mai 1</t>
  </si>
  <si>
    <t>My Điền 2</t>
  </si>
  <si>
    <t>MN Nguyễn Bỉnh Khiêm</t>
  </si>
  <si>
    <t>Nhu cầu của trường, chưa có trong quy hoạch</t>
  </si>
  <si>
    <t>MN Âu cơ số 2</t>
  </si>
  <si>
    <t>TH Nếnh</t>
  </si>
  <si>
    <t>Xóa điểm lẻ Sen Hồ năm 2025</t>
  </si>
  <si>
    <t>TH Hoàng Ninh</t>
  </si>
  <si>
    <t>Hoàng Mai 1</t>
  </si>
  <si>
    <t>My Điền 1</t>
  </si>
  <si>
    <t>Phúc Lâm</t>
  </si>
  <si>
    <t>Xóa điểm lẻ Phúc Lâm năm 2025</t>
  </si>
  <si>
    <t>THCS Nếnh</t>
  </si>
  <si>
    <t>THCS Hoàng Ninh</t>
  </si>
  <si>
    <t>Phường Hồng Thái</t>
  </si>
  <si>
    <t xml:space="preserve">MN Hồng Thái </t>
  </si>
  <si>
    <t>Đức Liễn</t>
  </si>
  <si>
    <t>Xóa điểm trường Đức liễn, Hùng Lãm năm 2025; chuyển ra khu đất mới</t>
  </si>
  <si>
    <t>Hùng Lãm</t>
  </si>
  <si>
    <t>Như Thiết</t>
  </si>
  <si>
    <t>Ra điểm  trường mới năm 2025</t>
  </si>
  <si>
    <t>MN V-School</t>
  </si>
  <si>
    <t>MN Lạc Long Quân</t>
  </si>
  <si>
    <t>TH Hồng Thái</t>
  </si>
  <si>
    <t>THCS Hồng Thái</t>
  </si>
  <si>
    <t>IV</t>
  </si>
  <si>
    <t>Phường Tăng Tiến</t>
  </si>
  <si>
    <t>MN Tăng Tiến</t>
  </si>
  <si>
    <t>Phúc Long</t>
  </si>
  <si>
    <t>Chuyển ra khu đất mới năm 2030</t>
  </si>
  <si>
    <t>Bẩy</t>
  </si>
  <si>
    <t>Địa điểm mới</t>
  </si>
  <si>
    <t>MN Bảo Ngọc</t>
  </si>
  <si>
    <t>TH Tăng Tiến</t>
  </si>
  <si>
    <t>THCS Tăng Tiến</t>
  </si>
  <si>
    <t>V</t>
  </si>
  <si>
    <t>Phường Quảng Minh</t>
  </si>
  <si>
    <t>MN Quảng Minh</t>
  </si>
  <si>
    <t>Khả Lý thượng</t>
  </si>
  <si>
    <t>Đình Cả</t>
  </si>
  <si>
    <t>TH Quảng Minh</t>
  </si>
  <si>
    <t>Khả Lý Thượng</t>
  </si>
  <si>
    <t>Đông Long</t>
  </si>
  <si>
    <t>Khả Lý Thượng (QH)</t>
  </si>
  <si>
    <t>Vị trí mới theo quy hoạch SDĐ 2030</t>
  </si>
  <si>
    <t>THCS  Quảng Minh</t>
  </si>
  <si>
    <t>VI</t>
  </si>
  <si>
    <t>Phường Ninh Sơn</t>
  </si>
  <si>
    <t>MN Ninh Sơn</t>
  </si>
  <si>
    <t>TH Ninh Sơn</t>
  </si>
  <si>
    <t>Nội Ninh</t>
  </si>
  <si>
    <t>Cao Lôi</t>
  </si>
  <si>
    <t>Xóa điểm lẻ Cao lôi năm 2025</t>
  </si>
  <si>
    <t>THCS Ninh Sơn</t>
  </si>
  <si>
    <t>Mai Vũ</t>
  </si>
  <si>
    <t>Khu đất mới</t>
  </si>
  <si>
    <t>Phúc Ninh (cũ)</t>
  </si>
  <si>
    <t>Chuyển ra khu mới năm 2024</t>
  </si>
  <si>
    <t>VII</t>
  </si>
  <si>
    <t>Phường Vân Trung</t>
  </si>
  <si>
    <t>MN Vân Trung</t>
  </si>
  <si>
    <t>Trung Đồng</t>
  </si>
  <si>
    <t>Chuyển ra khu đất mới năm 2025</t>
  </si>
  <si>
    <t>Vân Cốc 1</t>
  </si>
  <si>
    <t>TH Vân Trung</t>
  </si>
  <si>
    <t>THCS Vân Trung</t>
  </si>
  <si>
    <t>VIII</t>
  </si>
  <si>
    <t>Phường Quang Châu</t>
  </si>
  <si>
    <t>MN Quang Châu</t>
  </si>
  <si>
    <t>Đạo Ngạn 1</t>
  </si>
  <si>
    <t>Quang Biểu</t>
  </si>
  <si>
    <t>MN Như Nguyệt</t>
  </si>
  <si>
    <t>MN Hoa Sen</t>
  </si>
  <si>
    <t>TH Quang Châu</t>
  </si>
  <si>
    <t>Đạo Ngạn</t>
  </si>
  <si>
    <t>THCS Quang Châu</t>
  </si>
  <si>
    <t>Nam Ngạn (hiện tại)</t>
  </si>
  <si>
    <t>Nam Ngạn</t>
  </si>
  <si>
    <t>Vị trí mới</t>
  </si>
  <si>
    <t>IX</t>
  </si>
  <si>
    <t>Phường Tự Lạn</t>
  </si>
  <si>
    <t>MN Tự Lạn</t>
  </si>
  <si>
    <t>Cầu</t>
  </si>
  <si>
    <t>Râm</t>
  </si>
  <si>
    <t>TH Tự Lạn</t>
  </si>
  <si>
    <t>Chuyển ra khu đất mới năm 2024</t>
  </si>
  <si>
    <t>Cầu (đất mới)</t>
  </si>
  <si>
    <t>THCS Tự Lạn</t>
  </si>
  <si>
    <t>X</t>
  </si>
  <si>
    <t>Thượng Lan</t>
  </si>
  <si>
    <t>MN Thượng Lan</t>
  </si>
  <si>
    <t>Chằm</t>
  </si>
  <si>
    <t xml:space="preserve">Sơn Hà </t>
  </si>
  <si>
    <t xml:space="preserve">Ruồng </t>
  </si>
  <si>
    <t>Chuyển về khu Chằm năm 2025</t>
  </si>
  <si>
    <t>TH Thượng Lan</t>
  </si>
  <si>
    <t>THCS Thượng Lan</t>
  </si>
  <si>
    <t>XI</t>
  </si>
  <si>
    <t>Xã Việt Tiến</t>
  </si>
  <si>
    <t>MN Việt Tiến</t>
  </si>
  <si>
    <t>Chàng</t>
  </si>
  <si>
    <t xml:space="preserve">Núi </t>
  </si>
  <si>
    <t xml:space="preserve">Hà </t>
  </si>
  <si>
    <t>Chuyển về khu Chàng năm 2030</t>
  </si>
  <si>
    <t xml:space="preserve">Kép </t>
  </si>
  <si>
    <t>MN Hạnh phúc</t>
  </si>
  <si>
    <t>TH Việt Tiến</t>
  </si>
  <si>
    <t>Núi</t>
  </si>
  <si>
    <t>THCS Việt Tiến</t>
  </si>
  <si>
    <t>XII</t>
  </si>
  <si>
    <t>Xã Hương Mai</t>
  </si>
  <si>
    <t>MN Hương Mai</t>
  </si>
  <si>
    <t>Tam hợp</t>
  </si>
  <si>
    <t>Xóa điểm Tam hợp năm 2030</t>
  </si>
  <si>
    <t>Xuân Lạn</t>
  </si>
  <si>
    <t>Xuân Lạn (điểm trường mới)</t>
  </si>
  <si>
    <t>Điểm trường mới</t>
  </si>
  <si>
    <t>Xuân Hòa</t>
  </si>
  <si>
    <t>Xóa điểm lẻ Mai Thượng, Xuân Hòa năm 2025</t>
  </si>
  <si>
    <t>Mai Thượng</t>
  </si>
  <si>
    <t>TH Hương Mai</t>
  </si>
  <si>
    <t>THCS Hương Mai</t>
  </si>
  <si>
    <t>XIII</t>
  </si>
  <si>
    <t>Xã Trung Sơn</t>
  </si>
  <si>
    <t>MN Trung Sơn</t>
  </si>
  <si>
    <t>Dĩnh Sơn</t>
  </si>
  <si>
    <t>Chuyển ra khu đất mới Dĩnh Sơn năm 2030</t>
  </si>
  <si>
    <t>Sơn Quang</t>
  </si>
  <si>
    <t>Nguyễn</t>
  </si>
  <si>
    <t>Xóa điểm Nguyễn năm 2024</t>
  </si>
  <si>
    <t>Dĩnh Sơn (quy hoạch mới)</t>
  </si>
  <si>
    <t>TH Trung Sơn</t>
  </si>
  <si>
    <t>THCS Trung sơn</t>
  </si>
  <si>
    <t>XIV</t>
  </si>
  <si>
    <t>Xã Tiên Sơn</t>
  </si>
  <si>
    <t>MN Tiên Sơn</t>
  </si>
  <si>
    <t>Thượng Lát</t>
  </si>
  <si>
    <t>Kim Sơn</t>
  </si>
  <si>
    <t>Cộng thêm diện tích của tiểu học</t>
  </si>
  <si>
    <t>Thần Chúc</t>
  </si>
  <si>
    <t>Phù tài</t>
  </si>
  <si>
    <t>TH Tiên Sơn</t>
  </si>
  <si>
    <t>Xóa điểm lẻ Kim Sơn 2026</t>
  </si>
  <si>
    <t>Lương Viên</t>
  </si>
  <si>
    <t>Xóa điểm lẻ Lương Viên năm 2030</t>
  </si>
  <si>
    <t>THCS Tiên Sơn</t>
  </si>
  <si>
    <t>Cộng thêm diện tích UBND xã</t>
  </si>
  <si>
    <t>XV</t>
  </si>
  <si>
    <t>Xã Vân Hà</t>
  </si>
  <si>
    <t>MN Vân Hà</t>
  </si>
  <si>
    <t>TH Vân Hà</t>
  </si>
  <si>
    <t>Yên Viên</t>
  </si>
  <si>
    <t>Cộng thêm trường THCS cũ</t>
  </si>
  <si>
    <t>Thổ Hà</t>
  </si>
  <si>
    <t>THCS Vân Hà</t>
  </si>
  <si>
    <t>Hiện tại</t>
  </si>
  <si>
    <t>XVI</t>
  </si>
  <si>
    <t>Xã Minh Đức</t>
  </si>
  <si>
    <t>MN Minh Đức</t>
  </si>
  <si>
    <t>Mỏ thổ</t>
  </si>
  <si>
    <t>Chùa</t>
  </si>
  <si>
    <t>MN Hoa Sữa</t>
  </si>
  <si>
    <t>TH Minh Đức</t>
  </si>
  <si>
    <t>Khu Hậu</t>
  </si>
  <si>
    <t>Nghĩa Thượng</t>
  </si>
  <si>
    <t>Xóa điểm lẻ Nghĩa Thượng năm 2025</t>
  </si>
  <si>
    <t>THCS Minh Đức</t>
  </si>
  <si>
    <t>XVII</t>
  </si>
  <si>
    <t xml:space="preserve">Xã Nghĩa Trung </t>
  </si>
  <si>
    <t>MN Nghĩa Trung</t>
  </si>
  <si>
    <t>Tĩnh Lộc</t>
  </si>
  <si>
    <t>Đồng Xuân</t>
  </si>
  <si>
    <t>TH Nghĩa Trung</t>
  </si>
  <si>
    <t>Tĩnh lộc</t>
  </si>
  <si>
    <t>Yên Sơn</t>
  </si>
  <si>
    <t>THCS Nghĩa Trung</t>
  </si>
  <si>
    <t>XVIII</t>
  </si>
  <si>
    <t>Khối THPT</t>
  </si>
  <si>
    <t>Thân Nhân Trung</t>
  </si>
  <si>
    <t>Nguyễn Bỉnh Khiêm</t>
  </si>
  <si>
    <r>
      <t>Trường có nhu cầu mở rộng diện tích thêm 5000m</t>
    </r>
    <r>
      <rPr>
        <vertAlign val="superscript"/>
        <sz val="8"/>
        <color rgb="FFFF0000"/>
        <rFont val="Times New Roman"/>
        <family val="1"/>
      </rPr>
      <t>2</t>
    </r>
    <r>
      <rPr>
        <sz val="8"/>
        <color rgb="FFFF0000"/>
        <rFont val="Times New Roman"/>
        <family val="1"/>
      </rPr>
      <t xml:space="preserve"> thành 24700m</t>
    </r>
    <r>
      <rPr>
        <vertAlign val="superscript"/>
        <sz val="8"/>
        <color rgb="FFFF0000"/>
        <rFont val="Times New Roman"/>
        <family val="1"/>
      </rPr>
      <t>2</t>
    </r>
  </si>
  <si>
    <t>THPT khu Đình trám</t>
  </si>
  <si>
    <t>XIX</t>
  </si>
  <si>
    <t>Tổng (CL, TT/
NTĐLTT)</t>
  </si>
  <si>
    <t>Số trường/ NTĐLTT</t>
  </si>
  <si>
    <t>Được giao năm 2024</t>
  </si>
  <si>
    <t>Có mặt thời điểm 4/2024</t>
  </si>
  <si>
    <t>Phòng học bộ môn</t>
  </si>
  <si>
    <t>Khu sân chơi (m2)</t>
  </si>
  <si>
    <t>Khu sân tập vườn (m2)</t>
  </si>
  <si>
    <t>QUY MÔ GIÁO VIÊN</t>
  </si>
  <si>
    <t>CƠ SỞ VẬT CHẤT NĂM 2024</t>
  </si>
  <si>
    <t>CƠ SỞ VẬT CHẤT NĂM 2025 (NĂM HỌC 2025-2026)</t>
  </si>
  <si>
    <t>CƠ SỞ VẬT CHẤT NĂM 2030 (NĂM HỌC 2030-2031)</t>
  </si>
  <si>
    <t>so với 2025</t>
  </si>
  <si>
    <t>so với 2024</t>
  </si>
  <si>
    <t>Thiếu so với 2024</t>
  </si>
  <si>
    <t xml:space="preserve">        UBND THỊ XÃ VIỆT YÊN</t>
  </si>
  <si>
    <t>Đủ</t>
  </si>
  <si>
    <t>XD mới</t>
  </si>
  <si>
    <t>Khu mới</t>
  </si>
  <si>
    <t>So với 2024</t>
  </si>
  <si>
    <t>So với 2025</t>
  </si>
  <si>
    <t>Giai đoạn 2024-2025</t>
  </si>
  <si>
    <t>Xã, phường</t>
  </si>
  <si>
    <t>Thị xã</t>
  </si>
  <si>
    <t>Nhu cầu đầu tư</t>
  </si>
  <si>
    <t>Giai đoạn 2026-2030</t>
  </si>
  <si>
    <t>Tổng giai đoạn 2024-2030</t>
  </si>
  <si>
    <t>Tỉnh</t>
  </si>
  <si>
    <t>Xóa phòng xuống cấp</t>
  </si>
  <si>
    <t>Bể bơi</t>
  </si>
  <si>
    <t>Xây mới xóa điểm lẻ</t>
  </si>
  <si>
    <t>So với 2024 còn thiếu</t>
  </si>
  <si>
    <t>Xây mới do tăng lớp</t>
  </si>
  <si>
    <t>Xóa điểm lẻ</t>
  </si>
  <si>
    <t>Xóa phòng học xuống cấp</t>
  </si>
  <si>
    <t>PT</t>
  </si>
  <si>
    <t>Ra địa điểm mới</t>
  </si>
  <si>
    <t>Điểm mới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</si>
</sst>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</numFmts>
  <fonts count="48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Sylfaen"/>
      <family val="1"/>
    </font>
    <font>
      <b/>
      <sz val="6"/>
      <name val="Times New Roman"/>
      <family val="1"/>
    </font>
    <font>
      <b/>
      <vertAlign val="superscript"/>
      <sz val="6"/>
      <name val="Times New Roman"/>
      <family val="1"/>
    </font>
    <font>
      <b/>
      <sz val="6"/>
      <color rgb="FF0000FF"/>
      <name val="Times New Roman"/>
      <family val="1"/>
    </font>
    <font>
      <b/>
      <sz val="9"/>
      <color rgb="FF0000FF"/>
      <name val="Times New Roman"/>
      <family val="1"/>
    </font>
    <font>
      <sz val="6"/>
      <color rgb="FF0000FF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b/>
      <sz val="6"/>
      <color rgb="FFFF0000"/>
      <name val="Times New Roman"/>
      <family val="1"/>
    </font>
    <font>
      <sz val="6"/>
      <color rgb="FFFF0000"/>
      <name val="Times New Roman"/>
      <family val="1"/>
    </font>
    <font>
      <sz val="11"/>
      <color indexed="8"/>
      <name val="Arial"/>
      <family val="2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i/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</font>
    <font>
      <i/>
      <sz val="6"/>
      <color rgb="FFFF0000"/>
      <name val="Times New Roman"/>
      <family val="1"/>
    </font>
    <font>
      <b/>
      <i/>
      <sz val="6"/>
      <color rgb="FFFF0000"/>
      <name val="Times New Roman"/>
      <family val="1"/>
    </font>
    <font>
      <b/>
      <sz val="7"/>
      <color rgb="FF0000FF"/>
      <name val="Times New Roman"/>
      <family val="1"/>
    </font>
    <font>
      <sz val="7"/>
      <color rgb="FF0000FF"/>
      <name val="Times New Roman"/>
      <family val="1"/>
    </font>
    <font>
      <vertAlign val="superscript"/>
      <sz val="8"/>
      <color rgb="FFFF0000"/>
      <name val="Times New Roman"/>
      <family val="1"/>
    </font>
    <font>
      <sz val="6"/>
      <color rgb="FF000000"/>
      <name val="Times New Roman"/>
      <family val="1"/>
    </font>
    <font>
      <b/>
      <sz val="6"/>
      <color rgb="FF000000"/>
      <name val="Times New Roman"/>
      <family val="1"/>
    </font>
    <font>
      <i/>
      <sz val="6"/>
      <name val="Times New Roman"/>
      <family val="1"/>
    </font>
    <font>
      <b/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4" fillId="0" borderId="0"/>
    <xf numFmtId="0" fontId="28" fillId="0" borderId="0"/>
    <xf numFmtId="0" fontId="24" fillId="0" borderId="0"/>
    <xf numFmtId="43" fontId="15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523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 shrinkToFi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 shrinkToFit="1"/>
    </xf>
    <xf numFmtId="0" fontId="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2" borderId="1" xfId="3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19" fillId="4" borderId="1" xfId="3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 shrinkToFit="1"/>
    </xf>
    <xf numFmtId="1" fontId="21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 shrinkToFit="1"/>
    </xf>
    <xf numFmtId="0" fontId="23" fillId="2" borderId="0" xfId="0" applyFont="1" applyFill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left" vertical="center" wrapText="1" shrinkToFit="1"/>
    </xf>
    <xf numFmtId="0" fontId="21" fillId="2" borderId="1" xfId="4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left" vertical="center" wrapText="1" shrinkToFi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left" vertical="center" wrapText="1" shrinkToFit="1"/>
    </xf>
    <xf numFmtId="0" fontId="7" fillId="2" borderId="1" xfId="4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left" vertical="center" wrapText="1" shrinkToFit="1"/>
    </xf>
    <xf numFmtId="1" fontId="26" fillId="2" borderId="1" xfId="0" applyNumberFormat="1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left" vertical="center" wrapText="1" shrinkToFit="1"/>
    </xf>
    <xf numFmtId="0" fontId="27" fillId="2" borderId="0" xfId="0" applyFont="1" applyFill="1" applyAlignment="1">
      <alignment horizontal="center" vertical="center"/>
    </xf>
    <xf numFmtId="0" fontId="3" fillId="2" borderId="1" xfId="5" applyFont="1" applyFill="1" applyBorder="1" applyAlignment="1">
      <alignment horizontal="left" vertical="center" wrapText="1" shrinkToFit="1"/>
    </xf>
    <xf numFmtId="1" fontId="9" fillId="2" borderId="1" xfId="5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4" applyNumberFormat="1" applyFont="1" applyFill="1" applyBorder="1" applyAlignment="1">
      <alignment horizontal="center" vertical="center" wrapText="1"/>
    </xf>
    <xf numFmtId="1" fontId="9" fillId="4" borderId="1" xfId="4" applyNumberFormat="1" applyFont="1" applyFill="1" applyBorder="1" applyAlignment="1">
      <alignment horizontal="center" vertical="center" wrapText="1"/>
    </xf>
    <xf numFmtId="1" fontId="29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4" applyFont="1" applyFill="1" applyBorder="1" applyAlignment="1">
      <alignment horizontal="left" vertical="center" wrapText="1" shrinkToFit="1"/>
    </xf>
    <xf numFmtId="0" fontId="9" fillId="2" borderId="1" xfId="4" applyFont="1" applyFill="1" applyBorder="1" applyAlignment="1">
      <alignment horizontal="center" vertical="center" wrapText="1"/>
    </xf>
    <xf numFmtId="1" fontId="9" fillId="2" borderId="1" xfId="6" applyNumberFormat="1" applyFont="1" applyFill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 shrinkToFit="1"/>
    </xf>
    <xf numFmtId="1" fontId="30" fillId="2" borderId="1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/>
    </xf>
    <xf numFmtId="1" fontId="30" fillId="2" borderId="0" xfId="0" applyNumberFormat="1" applyFont="1" applyFill="1" applyAlignment="1">
      <alignment horizontal="center" vertical="center"/>
    </xf>
    <xf numFmtId="1" fontId="30" fillId="4" borderId="1" xfId="6" applyNumberFormat="1" applyFont="1" applyFill="1" applyBorder="1" applyAlignment="1">
      <alignment horizontal="center" vertical="center"/>
    </xf>
    <xf numFmtId="1" fontId="30" fillId="2" borderId="1" xfId="6" applyNumberFormat="1" applyFont="1" applyFill="1" applyBorder="1" applyAlignment="1">
      <alignment horizontal="center" vertical="center"/>
    </xf>
    <xf numFmtId="1" fontId="30" fillId="2" borderId="1" xfId="4" applyNumberFormat="1" applyFont="1" applyFill="1" applyBorder="1" applyAlignment="1">
      <alignment horizontal="center" vertical="center" wrapText="1"/>
    </xf>
    <xf numFmtId="1" fontId="30" fillId="4" borderId="1" xfId="4" applyNumberFormat="1" applyFont="1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left" vertical="center" wrapText="1" shrinkToFit="1"/>
    </xf>
    <xf numFmtId="0" fontId="32" fillId="2" borderId="0" xfId="0" applyFont="1" applyFill="1" applyAlignment="1">
      <alignment horizontal="center" vertical="center"/>
    </xf>
    <xf numFmtId="1" fontId="30" fillId="2" borderId="1" xfId="7" applyNumberFormat="1" applyFont="1" applyFill="1" applyBorder="1" applyAlignment="1">
      <alignment horizontal="center" vertical="center"/>
    </xf>
    <xf numFmtId="1" fontId="30" fillId="2" borderId="1" xfId="6" applyNumberFormat="1" applyFont="1" applyFill="1" applyBorder="1" applyAlignment="1">
      <alignment horizontal="center" vertical="center" wrapText="1"/>
    </xf>
    <xf numFmtId="1" fontId="33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 shrinkToFit="1"/>
    </xf>
    <xf numFmtId="1" fontId="34" fillId="2" borderId="1" xfId="0" applyNumberFormat="1" applyFont="1" applyFill="1" applyBorder="1" applyAlignment="1">
      <alignment horizontal="center" vertical="center"/>
    </xf>
    <xf numFmtId="1" fontId="34" fillId="2" borderId="1" xfId="7" applyNumberFormat="1" applyFont="1" applyFill="1" applyBorder="1" applyAlignment="1">
      <alignment horizontal="center" vertical="center"/>
    </xf>
    <xf numFmtId="1" fontId="34" fillId="2" borderId="1" xfId="6" applyNumberFormat="1" applyFont="1" applyFill="1" applyBorder="1" applyAlignment="1">
      <alignment horizontal="center" vertical="center" wrapText="1"/>
    </xf>
    <xf numFmtId="1" fontId="34" fillId="2" borderId="1" xfId="6" applyNumberFormat="1" applyFont="1" applyFill="1" applyBorder="1" applyAlignment="1">
      <alignment horizontal="center" vertical="center"/>
    </xf>
    <xf numFmtId="1" fontId="34" fillId="4" borderId="1" xfId="6" applyNumberFormat="1" applyFont="1" applyFill="1" applyBorder="1" applyAlignment="1">
      <alignment horizontal="center" vertical="center"/>
    </xf>
    <xf numFmtId="1" fontId="34" fillId="2" borderId="1" xfId="4" applyNumberFormat="1" applyFont="1" applyFill="1" applyBorder="1" applyAlignment="1">
      <alignment horizontal="center" vertical="center" wrapText="1"/>
    </xf>
    <xf numFmtId="1" fontId="34" fillId="4" borderId="1" xfId="4" applyNumberFormat="1" applyFont="1" applyFill="1" applyBorder="1" applyAlignment="1">
      <alignment horizontal="center" vertical="center" wrapText="1"/>
    </xf>
    <xf numFmtId="1" fontId="35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 shrinkToFi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0" fillId="2" borderId="1" xfId="6" applyFont="1" applyFill="1" applyBorder="1" applyAlignment="1">
      <alignment horizontal="left" vertical="center" wrapText="1" shrinkToFit="1"/>
    </xf>
    <xf numFmtId="0" fontId="26" fillId="2" borderId="1" xfId="4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3" fillId="2" borderId="1" xfId="8" applyNumberFormat="1" applyFont="1" applyFill="1" applyBorder="1" applyAlignment="1">
      <alignment vertical="center" wrapText="1" shrinkToFit="1"/>
    </xf>
    <xf numFmtId="1" fontId="9" fillId="2" borderId="1" xfId="8" applyNumberFormat="1" applyFont="1" applyFill="1" applyBorder="1" applyAlignment="1">
      <alignment horizontal="center" vertical="center" wrapText="1"/>
    </xf>
    <xf numFmtId="1" fontId="9" fillId="2" borderId="1" xfId="7" applyNumberFormat="1" applyFont="1" applyFill="1" applyBorder="1" applyAlignment="1">
      <alignment horizontal="center" vertical="center"/>
    </xf>
    <xf numFmtId="1" fontId="9" fillId="2" borderId="1" xfId="8" applyNumberFormat="1" applyFont="1" applyFill="1" applyBorder="1" applyAlignment="1">
      <alignment horizontal="center" vertical="center"/>
    </xf>
    <xf numFmtId="1" fontId="9" fillId="4" borderId="1" xfId="6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shrinkToFit="1"/>
    </xf>
    <xf numFmtId="49" fontId="25" fillId="2" borderId="1" xfId="8" applyNumberFormat="1" applyFont="1" applyFill="1" applyBorder="1" applyAlignment="1">
      <alignment vertical="center" wrapText="1" shrinkToFit="1"/>
    </xf>
    <xf numFmtId="1" fontId="34" fillId="2" borderId="1" xfId="8" applyNumberFormat="1" applyFont="1" applyFill="1" applyBorder="1" applyAlignment="1">
      <alignment horizontal="center" vertical="center" wrapText="1"/>
    </xf>
    <xf numFmtId="1" fontId="34" fillId="4" borderId="1" xfId="8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 shrinkToFit="1"/>
    </xf>
    <xf numFmtId="49" fontId="3" fillId="2" borderId="1" xfId="8" applyNumberFormat="1" applyFont="1" applyFill="1" applyBorder="1" applyAlignment="1">
      <alignment horizontal="left" vertical="center" wrapText="1" shrinkToFit="1"/>
    </xf>
    <xf numFmtId="1" fontId="9" fillId="2" borderId="1" xfId="9" applyNumberFormat="1" applyFont="1" applyFill="1" applyBorder="1" applyAlignment="1">
      <alignment horizontal="center" vertical="center" wrapText="1"/>
    </xf>
    <xf numFmtId="0" fontId="25" fillId="2" borderId="1" xfId="8" applyFont="1" applyFill="1" applyBorder="1" applyAlignment="1">
      <alignment vertical="center" shrinkToFit="1"/>
    </xf>
    <xf numFmtId="1" fontId="34" fillId="2" borderId="1" xfId="8" applyNumberFormat="1" applyFont="1" applyFill="1" applyBorder="1" applyAlignment="1">
      <alignment horizontal="center" vertical="center"/>
    </xf>
    <xf numFmtId="1" fontId="34" fillId="5" borderId="1" xfId="6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left" vertical="center" wrapText="1" shrinkToFit="1"/>
    </xf>
    <xf numFmtId="49" fontId="25" fillId="2" borderId="1" xfId="8" applyNumberFormat="1" applyFont="1" applyFill="1" applyBorder="1" applyAlignment="1">
      <alignment horizontal="left" vertical="center" wrapText="1" shrinkToFit="1"/>
    </xf>
    <xf numFmtId="0" fontId="33" fillId="2" borderId="1" xfId="4" applyFont="1" applyFill="1" applyBorder="1" applyAlignment="1">
      <alignment horizontal="left" vertical="center" wrapText="1" shrinkToFit="1"/>
    </xf>
    <xf numFmtId="0" fontId="3" fillId="2" borderId="1" xfId="8" applyFont="1" applyFill="1" applyBorder="1" applyAlignment="1">
      <alignment vertical="center" wrapText="1" shrinkToFit="1"/>
    </xf>
    <xf numFmtId="0" fontId="25" fillId="2" borderId="1" xfId="8" applyFont="1" applyFill="1" applyBorder="1" applyAlignment="1">
      <alignment vertical="center" wrapText="1" shrinkToFit="1"/>
    </xf>
    <xf numFmtId="0" fontId="37" fillId="2" borderId="1" xfId="0" applyFont="1" applyFill="1" applyBorder="1" applyAlignment="1">
      <alignment horizontal="left" vertical="center" wrapText="1" shrinkToFit="1"/>
    </xf>
    <xf numFmtId="0" fontId="25" fillId="2" borderId="1" xfId="8" applyFont="1" applyFill="1" applyBorder="1" applyAlignment="1">
      <alignment horizontal="left" vertical="center" wrapText="1" shrinkToFit="1"/>
    </xf>
    <xf numFmtId="0" fontId="27" fillId="2" borderId="5" xfId="4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9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4" applyFont="1" applyFill="1" applyBorder="1" applyAlignment="1">
      <alignment horizontal="left" vertical="center" wrapText="1" shrinkToFit="1"/>
    </xf>
    <xf numFmtId="0" fontId="29" fillId="2" borderId="1" xfId="4" applyFont="1" applyFill="1" applyBorder="1" applyAlignment="1">
      <alignment horizontal="left" vertical="center" wrapText="1" shrinkToFit="1"/>
    </xf>
    <xf numFmtId="1" fontId="3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 shrinkToFit="1"/>
    </xf>
    <xf numFmtId="0" fontId="37" fillId="2" borderId="5" xfId="0" applyFont="1" applyFill="1" applyBorder="1" applyAlignment="1">
      <alignment horizontal="left" vertical="center" wrapText="1" shrinkToFit="1"/>
    </xf>
    <xf numFmtId="0" fontId="37" fillId="2" borderId="6" xfId="0" applyFont="1" applyFill="1" applyBorder="1" applyAlignment="1">
      <alignment horizontal="left" vertical="center" wrapText="1" shrinkToFit="1"/>
    </xf>
    <xf numFmtId="165" fontId="23" fillId="2" borderId="1" xfId="0" applyNumberFormat="1" applyFont="1" applyFill="1" applyBorder="1" applyAlignment="1">
      <alignment horizontal="left" vertical="center" wrapText="1"/>
    </xf>
    <xf numFmtId="165" fontId="27" fillId="2" borderId="1" xfId="0" applyNumberFormat="1" applyFont="1" applyFill="1" applyBorder="1" applyAlignment="1">
      <alignment horizontal="left" vertical="center" wrapText="1"/>
    </xf>
    <xf numFmtId="1" fontId="34" fillId="4" borderId="1" xfId="0" applyNumberFormat="1" applyFont="1" applyFill="1" applyBorder="1" applyAlignment="1">
      <alignment horizontal="center" vertical="center"/>
    </xf>
    <xf numFmtId="1" fontId="23" fillId="2" borderId="1" xfId="4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 shrinkToFit="1"/>
    </xf>
    <xf numFmtId="1" fontId="34" fillId="2" borderId="1" xfId="10" applyNumberFormat="1" applyFont="1" applyFill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" fontId="9" fillId="2" borderId="1" xfId="7" applyNumberFormat="1" applyFont="1" applyFill="1" applyBorder="1" applyAlignment="1">
      <alignment horizontal="right" vertical="center" wrapText="1"/>
    </xf>
    <xf numFmtId="0" fontId="9" fillId="2" borderId="1" xfId="6" applyFont="1" applyFill="1" applyBorder="1" applyAlignment="1">
      <alignment horizontal="left" vertical="center" wrapText="1" shrinkToFit="1"/>
    </xf>
    <xf numFmtId="1" fontId="9" fillId="2" borderId="0" xfId="6" applyNumberFormat="1" applyFont="1" applyFill="1" applyAlignment="1">
      <alignment horizontal="center" vertical="center"/>
    </xf>
    <xf numFmtId="1" fontId="34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" fontId="9" fillId="2" borderId="0" xfId="0" applyNumberFormat="1" applyFont="1" applyFill="1" applyAlignment="1">
      <alignment horizontal="center" vertical="center"/>
    </xf>
    <xf numFmtId="1" fontId="9" fillId="2" borderId="1" xfId="9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" fontId="34" fillId="2" borderId="1" xfId="9" applyNumberFormat="1" applyFont="1" applyFill="1" applyBorder="1" applyAlignment="1">
      <alignment horizontal="center" vertical="center"/>
    </xf>
    <xf numFmtId="0" fontId="39" fillId="2" borderId="1" xfId="4" applyFont="1" applyFill="1" applyBorder="1" applyAlignment="1">
      <alignment horizontal="left" vertical="center" wrapText="1" shrinkToFit="1"/>
    </xf>
    <xf numFmtId="0" fontId="4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34" fillId="2" borderId="1" xfId="9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166" fontId="9" fillId="2" borderId="1" xfId="9" applyNumberFormat="1" applyFont="1" applyFill="1" applyBorder="1" applyAlignment="1">
      <alignment horizontal="left" vertical="center" wrapText="1" shrinkToFit="1"/>
    </xf>
    <xf numFmtId="167" fontId="9" fillId="2" borderId="1" xfId="9" applyNumberFormat="1" applyFont="1" applyFill="1" applyBorder="1" applyAlignment="1">
      <alignment horizontal="left" vertical="center" wrapText="1" shrinkToFit="1"/>
    </xf>
    <xf numFmtId="166" fontId="30" fillId="2" borderId="1" xfId="9" applyNumberFormat="1" applyFont="1" applyFill="1" applyBorder="1" applyAlignment="1">
      <alignment horizontal="left" vertical="center" wrapText="1" shrinkToFit="1"/>
    </xf>
    <xf numFmtId="0" fontId="2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wrapText="1" shrinkToFit="1"/>
    </xf>
    <xf numFmtId="0" fontId="9" fillId="2" borderId="6" xfId="0" applyFont="1" applyFill="1" applyBorder="1" applyAlignment="1">
      <alignment horizontal="left" vertical="center" wrapText="1" shrinkToFit="1"/>
    </xf>
    <xf numFmtId="1" fontId="9" fillId="2" borderId="1" xfId="1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 shrinkToFit="1"/>
    </xf>
    <xf numFmtId="0" fontId="34" fillId="2" borderId="1" xfId="0" applyFont="1" applyFill="1" applyBorder="1" applyAlignment="1">
      <alignment horizontal="center" vertical="center" wrapText="1"/>
    </xf>
    <xf numFmtId="1" fontId="34" fillId="2" borderId="1" xfId="10" applyNumberFormat="1" applyFont="1" applyFill="1" applyBorder="1" applyAlignment="1">
      <alignment horizontal="right" vertical="center"/>
    </xf>
    <xf numFmtId="0" fontId="30" fillId="2" borderId="1" xfId="0" applyFont="1" applyFill="1" applyBorder="1" applyAlignment="1">
      <alignment horizontal="left" vertical="center" shrinkToFit="1"/>
    </xf>
    <xf numFmtId="1" fontId="21" fillId="2" borderId="1" xfId="4" applyNumberFormat="1" applyFont="1" applyFill="1" applyBorder="1" applyAlignment="1">
      <alignment horizontal="center" vertical="center"/>
    </xf>
    <xf numFmtId="1" fontId="21" fillId="4" borderId="1" xfId="4" applyNumberFormat="1" applyFont="1" applyFill="1" applyBorder="1" applyAlignment="1">
      <alignment horizontal="center" vertical="center"/>
    </xf>
    <xf numFmtId="1" fontId="26" fillId="2" borderId="1" xfId="4" applyNumberFormat="1" applyFont="1" applyFill="1" applyBorder="1" applyAlignment="1">
      <alignment horizontal="center" vertical="center"/>
    </xf>
    <xf numFmtId="1" fontId="26" fillId="4" borderId="1" xfId="4" applyNumberFormat="1" applyFont="1" applyFill="1" applyBorder="1" applyAlignment="1">
      <alignment horizontal="center" vertical="center"/>
    </xf>
    <xf numFmtId="0" fontId="41" fillId="2" borderId="1" xfId="4" applyFont="1" applyFill="1" applyBorder="1" applyAlignment="1">
      <alignment horizontal="left" vertical="center" wrapText="1" shrinkToFit="1"/>
    </xf>
    <xf numFmtId="1" fontId="41" fillId="2" borderId="1" xfId="4" applyNumberFormat="1" applyFont="1" applyFill="1" applyBorder="1" applyAlignment="1">
      <alignment horizontal="center" vertical="center"/>
    </xf>
    <xf numFmtId="0" fontId="42" fillId="2" borderId="1" xfId="4" applyFont="1" applyFill="1" applyBorder="1" applyAlignment="1">
      <alignment horizontal="left" vertical="center" wrapText="1" shrinkToFit="1"/>
    </xf>
    <xf numFmtId="0" fontId="13" fillId="2" borderId="0" xfId="0" applyFont="1" applyFill="1" applyAlignment="1">
      <alignment horizontal="center" vertical="center"/>
    </xf>
    <xf numFmtId="1" fontId="9" fillId="2" borderId="1" xfId="4" applyNumberFormat="1" applyFont="1" applyFill="1" applyBorder="1" applyAlignment="1">
      <alignment horizontal="center" vertical="center"/>
    </xf>
    <xf numFmtId="1" fontId="9" fillId="4" borderId="1" xfId="4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5" fontId="2" fillId="2" borderId="0" xfId="9" applyNumberFormat="1" applyFont="1" applyFill="1" applyAlignment="1">
      <alignment horizontal="center" vertical="center"/>
    </xf>
    <xf numFmtId="165" fontId="3" fillId="2" borderId="0" xfId="9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 shrinkToFit="1"/>
    </xf>
    <xf numFmtId="0" fontId="7" fillId="2" borderId="1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 shrinkToFit="1"/>
    </xf>
    <xf numFmtId="1" fontId="2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 shrinkToFit="1"/>
    </xf>
    <xf numFmtId="0" fontId="23" fillId="0" borderId="0" xfId="0" applyFont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left" vertical="center" wrapText="1" shrinkToFit="1"/>
    </xf>
    <xf numFmtId="0" fontId="21" fillId="0" borderId="1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left" vertical="center" wrapText="1" shrinkToFit="1"/>
    </xf>
    <xf numFmtId="1" fontId="21" fillId="0" borderId="1" xfId="0" applyNumberFormat="1" applyFont="1" applyBorder="1" applyAlignment="1">
      <alignment horizontal="center" vertical="center" wrapText="1"/>
    </xf>
    <xf numFmtId="0" fontId="23" fillId="0" borderId="1" xfId="4" applyFont="1" applyBorder="1" applyAlignment="1">
      <alignment horizontal="left" vertical="center" wrapText="1" shrinkToFit="1"/>
    </xf>
    <xf numFmtId="0" fontId="7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left" vertical="center" wrapText="1" shrinkToFit="1"/>
    </xf>
    <xf numFmtId="1" fontId="26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0" fontId="27" fillId="0" borderId="1" xfId="4" applyFont="1" applyBorder="1" applyAlignment="1">
      <alignment horizontal="left" vertical="center" wrapText="1" shrinkToFit="1"/>
    </xf>
    <xf numFmtId="0" fontId="27" fillId="0" borderId="0" xfId="0" applyFont="1" applyAlignment="1">
      <alignment horizontal="center" vertical="center"/>
    </xf>
    <xf numFmtId="0" fontId="3" fillId="0" borderId="1" xfId="5" applyFont="1" applyBorder="1" applyAlignment="1">
      <alignment horizontal="left" vertical="center" wrapText="1" shrinkToFit="1"/>
    </xf>
    <xf numFmtId="1" fontId="9" fillId="0" borderId="1" xfId="5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9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>
      <alignment horizontal="left" vertical="center" wrapText="1" shrinkToFit="1"/>
    </xf>
    <xf numFmtId="0" fontId="9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 shrinkToFit="1"/>
    </xf>
    <xf numFmtId="1" fontId="30" fillId="0" borderId="1" xfId="0" applyNumberFormat="1" applyFont="1" applyBorder="1" applyAlignment="1">
      <alignment horizontal="center" vertical="center" wrapText="1"/>
    </xf>
    <xf numFmtId="1" fontId="30" fillId="0" borderId="1" xfId="6" applyNumberFormat="1" applyFont="1" applyBorder="1" applyAlignment="1">
      <alignment horizontal="center" vertical="center"/>
    </xf>
    <xf numFmtId="1" fontId="30" fillId="0" borderId="1" xfId="4" applyNumberFormat="1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 shrinkToFit="1"/>
    </xf>
    <xf numFmtId="0" fontId="32" fillId="0" borderId="0" xfId="0" applyFont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1" xfId="7" applyNumberFormat="1" applyFont="1" applyFill="1" applyBorder="1" applyAlignment="1">
      <alignment horizontal="center" vertical="center"/>
    </xf>
    <xf numFmtId="1" fontId="33" fillId="0" borderId="1" xfId="4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 shrinkToFit="1"/>
    </xf>
    <xf numFmtId="1" fontId="34" fillId="0" borderId="1" xfId="0" applyNumberFormat="1" applyFont="1" applyBorder="1" applyAlignment="1">
      <alignment horizontal="center" vertical="center"/>
    </xf>
    <xf numFmtId="1" fontId="34" fillId="0" borderId="1" xfId="6" applyNumberFormat="1" applyFont="1" applyBorder="1" applyAlignment="1">
      <alignment horizontal="center" vertical="center"/>
    </xf>
    <xf numFmtId="1" fontId="34" fillId="0" borderId="1" xfId="7" applyNumberFormat="1" applyFont="1" applyFill="1" applyBorder="1" applyAlignment="1">
      <alignment horizontal="center" vertical="center"/>
    </xf>
    <xf numFmtId="1" fontId="34" fillId="0" borderId="1" xfId="4" applyNumberFormat="1" applyFont="1" applyBorder="1" applyAlignment="1">
      <alignment horizontal="center" vertical="center" wrapText="1"/>
    </xf>
    <xf numFmtId="1" fontId="35" fillId="0" borderId="1" xfId="4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left" vertical="center" wrapText="1" shrinkToFit="1"/>
    </xf>
    <xf numFmtId="1" fontId="34" fillId="0" borderId="1" xfId="0" applyNumberFormat="1" applyFont="1" applyBorder="1" applyAlignment="1">
      <alignment horizontal="center" vertical="center" wrapText="1"/>
    </xf>
    <xf numFmtId="0" fontId="30" fillId="0" borderId="1" xfId="6" applyFont="1" applyBorder="1" applyAlignment="1">
      <alignment horizontal="left" vertical="center" wrapText="1" shrinkToFit="1"/>
    </xf>
    <xf numFmtId="0" fontId="26" fillId="0" borderId="1" xfId="4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0" borderId="1" xfId="8" applyNumberFormat="1" applyFont="1" applyBorder="1" applyAlignment="1">
      <alignment vertical="center" wrapText="1" shrinkToFit="1"/>
    </xf>
    <xf numFmtId="1" fontId="9" fillId="0" borderId="1" xfId="8" applyNumberFormat="1" applyFont="1" applyBorder="1" applyAlignment="1">
      <alignment horizontal="center" vertical="center" wrapText="1"/>
    </xf>
    <xf numFmtId="1" fontId="9" fillId="0" borderId="1" xfId="6" applyNumberFormat="1" applyFont="1" applyBorder="1" applyAlignment="1">
      <alignment horizontal="center" vertical="center"/>
    </xf>
    <xf numFmtId="1" fontId="9" fillId="0" borderId="1" xfId="7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shrinkToFit="1"/>
    </xf>
    <xf numFmtId="49" fontId="25" fillId="0" borderId="1" xfId="8" applyNumberFormat="1" applyFont="1" applyBorder="1" applyAlignment="1">
      <alignment vertical="center" wrapText="1" shrinkToFit="1"/>
    </xf>
    <xf numFmtId="1" fontId="34" fillId="0" borderId="1" xfId="8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shrinkToFit="1"/>
    </xf>
    <xf numFmtId="49" fontId="3" fillId="0" borderId="1" xfId="8" applyNumberFormat="1" applyFont="1" applyBorder="1" applyAlignment="1">
      <alignment horizontal="left" vertical="center" wrapText="1" shrinkToFit="1"/>
    </xf>
    <xf numFmtId="1" fontId="9" fillId="0" borderId="1" xfId="9" applyNumberFormat="1" applyFont="1" applyFill="1" applyBorder="1" applyAlignment="1">
      <alignment horizontal="center" vertical="center" wrapText="1"/>
    </xf>
    <xf numFmtId="0" fontId="25" fillId="0" borderId="1" xfId="8" applyFont="1" applyBorder="1" applyAlignment="1">
      <alignment vertical="center" shrinkToFit="1"/>
    </xf>
    <xf numFmtId="49" fontId="25" fillId="0" borderId="1" xfId="8" applyNumberFormat="1" applyFont="1" applyBorder="1" applyAlignment="1">
      <alignment horizontal="left" vertical="center" wrapText="1" shrinkToFit="1"/>
    </xf>
    <xf numFmtId="0" fontId="33" fillId="0" borderId="1" xfId="4" applyFont="1" applyBorder="1" applyAlignment="1">
      <alignment horizontal="left" vertical="center" wrapText="1" shrinkToFit="1"/>
    </xf>
    <xf numFmtId="0" fontId="3" fillId="0" borderId="1" xfId="8" applyFont="1" applyBorder="1" applyAlignment="1">
      <alignment vertical="center" wrapText="1" shrinkToFit="1"/>
    </xf>
    <xf numFmtId="0" fontId="25" fillId="0" borderId="1" xfId="8" applyFont="1" applyBorder="1" applyAlignment="1">
      <alignment vertical="center" wrapText="1" shrinkToFit="1"/>
    </xf>
    <xf numFmtId="0" fontId="37" fillId="0" borderId="1" xfId="0" applyFont="1" applyBorder="1" applyAlignment="1">
      <alignment horizontal="left" vertical="center" wrapText="1" shrinkToFit="1"/>
    </xf>
    <xf numFmtId="0" fontId="25" fillId="0" borderId="1" xfId="8" applyFont="1" applyBorder="1" applyAlignment="1">
      <alignment horizontal="left" vertical="center" wrapText="1" shrinkToFit="1"/>
    </xf>
    <xf numFmtId="0" fontId="27" fillId="0" borderId="5" xfId="4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9" fillId="0" borderId="1" xfId="4" applyNumberFormat="1" applyFont="1" applyBorder="1" applyAlignment="1" applyProtection="1">
      <alignment horizontal="center" vertical="center" wrapText="1"/>
      <protection locked="0"/>
    </xf>
    <xf numFmtId="0" fontId="37" fillId="0" borderId="1" xfId="4" applyFont="1" applyBorder="1" applyAlignment="1">
      <alignment horizontal="left" vertical="center" wrapText="1" shrinkToFit="1"/>
    </xf>
    <xf numFmtId="0" fontId="29" fillId="0" borderId="1" xfId="4" applyFont="1" applyBorder="1" applyAlignment="1">
      <alignment horizontal="left" vertical="center" wrapText="1" shrinkToFit="1"/>
    </xf>
    <xf numFmtId="1" fontId="3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165" fontId="23" fillId="0" borderId="1" xfId="0" applyNumberFormat="1" applyFont="1" applyBorder="1" applyAlignment="1">
      <alignment horizontal="left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 shrinkToFit="1"/>
    </xf>
    <xf numFmtId="1" fontId="34" fillId="0" borderId="1" xfId="10" applyNumberFormat="1" applyFont="1" applyFill="1" applyBorder="1" applyAlignment="1">
      <alignment horizontal="center" vertical="center"/>
    </xf>
    <xf numFmtId="1" fontId="9" fillId="0" borderId="1" xfId="10" applyNumberFormat="1" applyFont="1" applyFill="1" applyBorder="1" applyAlignment="1">
      <alignment horizontal="center" vertical="center"/>
    </xf>
    <xf numFmtId="1" fontId="9" fillId="0" borderId="1" xfId="7" applyNumberFormat="1" applyFont="1" applyFill="1" applyBorder="1" applyAlignment="1">
      <alignment horizontal="right" vertical="center" wrapText="1"/>
    </xf>
    <xf numFmtId="0" fontId="9" fillId="0" borderId="1" xfId="6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1" fontId="9" fillId="0" borderId="1" xfId="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4" fillId="0" borderId="1" xfId="9" applyNumberFormat="1" applyFont="1" applyFill="1" applyBorder="1" applyAlignment="1">
      <alignment horizontal="center" vertical="center"/>
    </xf>
    <xf numFmtId="0" fontId="39" fillId="0" borderId="1" xfId="4" applyFont="1" applyBorder="1" applyAlignment="1">
      <alignment horizontal="left" vertical="center" wrapText="1" shrinkToFit="1"/>
    </xf>
    <xf numFmtId="0" fontId="4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66" fontId="9" fillId="0" borderId="1" xfId="9" applyNumberFormat="1" applyFont="1" applyFill="1" applyBorder="1" applyAlignment="1">
      <alignment horizontal="left" vertical="center" wrapText="1" shrinkToFit="1"/>
    </xf>
    <xf numFmtId="167" fontId="9" fillId="0" borderId="1" xfId="9" applyNumberFormat="1" applyFont="1" applyFill="1" applyBorder="1" applyAlignment="1">
      <alignment horizontal="left" vertical="center" wrapText="1" shrinkToFit="1"/>
    </xf>
    <xf numFmtId="166" fontId="30" fillId="0" borderId="1" xfId="9" applyNumberFormat="1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1" fontId="9" fillId="0" borderId="1" xfId="1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 shrinkToFit="1"/>
    </xf>
    <xf numFmtId="0" fontId="34" fillId="0" borderId="1" xfId="0" applyFont="1" applyBorder="1" applyAlignment="1">
      <alignment horizontal="center" vertical="center" wrapText="1"/>
    </xf>
    <xf numFmtId="1" fontId="34" fillId="0" borderId="1" xfId="1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left" vertical="center" shrinkToFit="1"/>
    </xf>
    <xf numFmtId="1" fontId="21" fillId="0" borderId="1" xfId="4" applyNumberFormat="1" applyFont="1" applyBorder="1" applyAlignment="1">
      <alignment horizontal="center" vertical="center"/>
    </xf>
    <xf numFmtId="1" fontId="26" fillId="0" borderId="1" xfId="4" applyNumberFormat="1" applyFont="1" applyBorder="1" applyAlignment="1">
      <alignment horizontal="center" vertical="center"/>
    </xf>
    <xf numFmtId="1" fontId="34" fillId="0" borderId="1" xfId="9" applyNumberFormat="1" applyFont="1" applyFill="1" applyBorder="1" applyAlignment="1">
      <alignment horizontal="center" vertical="center" wrapText="1"/>
    </xf>
    <xf numFmtId="0" fontId="41" fillId="0" borderId="1" xfId="4" applyFont="1" applyBorder="1" applyAlignment="1">
      <alignment horizontal="left" vertical="center" wrapText="1" shrinkToFit="1"/>
    </xf>
    <xf numFmtId="1" fontId="41" fillId="0" borderId="1" xfId="4" applyNumberFormat="1" applyFont="1" applyBorder="1" applyAlignment="1">
      <alignment horizontal="center" vertical="center"/>
    </xf>
    <xf numFmtId="0" fontId="42" fillId="0" borderId="1" xfId="4" applyFont="1" applyBorder="1" applyAlignment="1">
      <alignment horizontal="left" vertical="center" wrapText="1" shrinkToFit="1"/>
    </xf>
    <xf numFmtId="0" fontId="13" fillId="0" borderId="0" xfId="0" applyFont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2" fillId="0" borderId="0" xfId="9" applyNumberFormat="1" applyFont="1" applyFill="1" applyAlignment="1">
      <alignment horizontal="center" vertical="center"/>
    </xf>
    <xf numFmtId="165" fontId="3" fillId="0" borderId="0" xfId="9" applyNumberFormat="1" applyFont="1" applyFill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  <protection locked="0"/>
    </xf>
    <xf numFmtId="1" fontId="9" fillId="0" borderId="1" xfId="6" applyNumberFormat="1" applyFont="1" applyBorder="1" applyAlignment="1">
      <alignment horizontal="center" vertical="center" wrapText="1"/>
    </xf>
    <xf numFmtId="1" fontId="9" fillId="0" borderId="0" xfId="6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left" vertical="center" wrapText="1" shrinkToFit="1"/>
    </xf>
    <xf numFmtId="0" fontId="27" fillId="2" borderId="1" xfId="6" applyFont="1" applyFill="1" applyBorder="1" applyAlignment="1">
      <alignment horizontal="left" vertical="center" wrapText="1" shrinkToFit="1"/>
    </xf>
    <xf numFmtId="0" fontId="46" fillId="2" borderId="1" xfId="4" applyFont="1" applyFill="1" applyBorder="1" applyAlignment="1">
      <alignment horizontal="left" vertical="center" wrapText="1" shrinkToFit="1"/>
    </xf>
    <xf numFmtId="0" fontId="37" fillId="2" borderId="1" xfId="6" applyFont="1" applyFill="1" applyBorder="1" applyAlignment="1">
      <alignment horizontal="left" vertical="center" wrapText="1" shrinkToFit="1"/>
    </xf>
    <xf numFmtId="166" fontId="37" fillId="2" borderId="1" xfId="9" applyNumberFormat="1" applyFont="1" applyFill="1" applyBorder="1" applyAlignment="1">
      <alignment horizontal="left" vertical="center" wrapText="1" shrinkToFit="1"/>
    </xf>
    <xf numFmtId="167" fontId="37" fillId="2" borderId="1" xfId="9" applyNumberFormat="1" applyFont="1" applyFill="1" applyBorder="1" applyAlignment="1">
      <alignment horizontal="left" vertical="center" wrapText="1" shrinkToFit="1"/>
    </xf>
    <xf numFmtId="166" fontId="27" fillId="2" borderId="1" xfId="9" applyNumberFormat="1" applyFont="1" applyFill="1" applyBorder="1" applyAlignment="1">
      <alignment horizontal="left" vertical="center" wrapText="1" shrinkToFit="1"/>
    </xf>
    <xf numFmtId="0" fontId="37" fillId="2" borderId="1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 wrapText="1" shrinkToFit="1"/>
    </xf>
    <xf numFmtId="0" fontId="34" fillId="0" borderId="1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0" fontId="47" fillId="0" borderId="1" xfId="0" applyFont="1" applyBorder="1" applyAlignment="1">
      <alignment horizontal="left" vertical="center" wrapText="1" shrinkToFit="1"/>
    </xf>
    <xf numFmtId="0" fontId="37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1" fontId="37" fillId="0" borderId="1" xfId="4" applyNumberFormat="1" applyFont="1" applyBorder="1" applyAlignment="1">
      <alignment horizontal="center" vertical="center" wrapText="1"/>
    </xf>
    <xf numFmtId="1" fontId="27" fillId="0" borderId="1" xfId="6" applyNumberFormat="1" applyFont="1" applyBorder="1" applyAlignment="1">
      <alignment horizontal="center" vertical="center"/>
    </xf>
    <xf numFmtId="1" fontId="27" fillId="0" borderId="1" xfId="4" applyNumberFormat="1" applyFont="1" applyBorder="1" applyAlignment="1">
      <alignment horizontal="center" vertical="center" wrapText="1"/>
    </xf>
    <xf numFmtId="1" fontId="26" fillId="0" borderId="1" xfId="6" applyNumberFormat="1" applyFont="1" applyBorder="1" applyAlignment="1">
      <alignment horizontal="center" vertical="center"/>
    </xf>
    <xf numFmtId="1" fontId="26" fillId="0" borderId="1" xfId="4" applyNumberFormat="1" applyFont="1" applyBorder="1" applyAlignment="1">
      <alignment horizontal="center" vertical="center" wrapText="1"/>
    </xf>
    <xf numFmtId="1" fontId="37" fillId="0" borderId="1" xfId="6" applyNumberFormat="1" applyFont="1" applyBorder="1" applyAlignment="1">
      <alignment horizontal="center" vertical="center"/>
    </xf>
    <xf numFmtId="1" fontId="26" fillId="0" borderId="1" xfId="8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27" fillId="0" borderId="1" xfId="7" applyNumberFormat="1" applyFont="1" applyFill="1" applyBorder="1" applyAlignment="1">
      <alignment horizontal="center" vertical="center"/>
    </xf>
    <xf numFmtId="1" fontId="27" fillId="0" borderId="1" xfId="6" applyNumberFormat="1" applyFont="1" applyBorder="1" applyAlignment="1">
      <alignment horizontal="center" vertical="center" wrapText="1"/>
    </xf>
    <xf numFmtId="1" fontId="26" fillId="0" borderId="1" xfId="7" applyNumberFormat="1" applyFont="1" applyFill="1" applyBorder="1" applyAlignment="1">
      <alignment horizontal="center" vertical="center"/>
    </xf>
    <xf numFmtId="1" fontId="26" fillId="0" borderId="1" xfId="6" applyNumberFormat="1" applyFont="1" applyBorder="1" applyAlignment="1">
      <alignment horizontal="center" vertical="center" wrapText="1"/>
    </xf>
    <xf numFmtId="1" fontId="37" fillId="0" borderId="1" xfId="7" applyNumberFormat="1" applyFont="1" applyFill="1" applyBorder="1" applyAlignment="1">
      <alignment horizontal="center" vertical="center"/>
    </xf>
    <xf numFmtId="1" fontId="37" fillId="0" borderId="1" xfId="8" applyNumberFormat="1" applyFont="1" applyBorder="1" applyAlignment="1">
      <alignment horizontal="center" vertical="center"/>
    </xf>
    <xf numFmtId="1" fontId="26" fillId="0" borderId="1" xfId="8" applyNumberFormat="1" applyFont="1" applyBorder="1" applyAlignment="1">
      <alignment horizontal="center" vertical="center"/>
    </xf>
    <xf numFmtId="1" fontId="37" fillId="0" borderId="1" xfId="6" applyNumberFormat="1" applyFont="1" applyBorder="1" applyAlignment="1">
      <alignment horizontal="center" vertical="center" wrapText="1"/>
    </xf>
    <xf numFmtId="1" fontId="40" fillId="0" borderId="1" xfId="0" applyNumberFormat="1" applyFont="1" applyBorder="1" applyAlignment="1">
      <alignment horizontal="center" vertical="center" wrapText="1"/>
    </xf>
    <xf numFmtId="1" fontId="27" fillId="0" borderId="1" xfId="8" applyNumberFormat="1" applyFont="1" applyBorder="1" applyAlignment="1">
      <alignment horizontal="center" vertical="center"/>
    </xf>
    <xf numFmtId="1" fontId="26" fillId="0" borderId="1" xfId="10" applyNumberFormat="1" applyFont="1" applyFill="1" applyBorder="1" applyAlignment="1">
      <alignment horizontal="center" vertical="center"/>
    </xf>
    <xf numFmtId="1" fontId="37" fillId="0" borderId="1" xfId="10" applyNumberFormat="1" applyFont="1" applyFill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7" applyNumberFormat="1" applyFont="1" applyFill="1" applyBorder="1" applyAlignment="1">
      <alignment horizontal="right" vertical="center" wrapText="1"/>
    </xf>
    <xf numFmtId="1" fontId="37" fillId="0" borderId="1" xfId="9" applyNumberFormat="1" applyFont="1" applyFill="1" applyBorder="1" applyAlignment="1">
      <alignment horizontal="center" vertical="center"/>
    </xf>
    <xf numFmtId="1" fontId="26" fillId="0" borderId="1" xfId="9" applyNumberFormat="1" applyFont="1" applyFill="1" applyBorder="1" applyAlignment="1">
      <alignment horizontal="center" vertical="center"/>
    </xf>
    <xf numFmtId="1" fontId="27" fillId="0" borderId="1" xfId="9" applyNumberFormat="1" applyFont="1" applyFill="1" applyBorder="1" applyAlignment="1">
      <alignment horizontal="center" vertical="center"/>
    </xf>
    <xf numFmtId="1" fontId="37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1" fontId="37" fillId="0" borderId="1" xfId="10" applyNumberFormat="1" applyFont="1" applyFill="1" applyBorder="1" applyAlignment="1">
      <alignment horizontal="right" vertical="center"/>
    </xf>
    <xf numFmtId="1" fontId="27" fillId="5" borderId="1" xfId="6" applyNumberFormat="1" applyFont="1" applyFill="1" applyBorder="1" applyAlignment="1">
      <alignment horizontal="center" vertical="center"/>
    </xf>
    <xf numFmtId="1" fontId="26" fillId="5" borderId="1" xfId="6" applyNumberFormat="1" applyFont="1" applyFill="1" applyBorder="1" applyAlignment="1">
      <alignment horizontal="center" vertical="center"/>
    </xf>
    <xf numFmtId="1" fontId="26" fillId="5" borderId="1" xfId="4" applyNumberFormat="1" applyFont="1" applyFill="1" applyBorder="1" applyAlignment="1">
      <alignment horizontal="center" vertical="center" wrapText="1"/>
    </xf>
    <xf numFmtId="1" fontId="27" fillId="5" borderId="1" xfId="4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 shrinkToFit="1"/>
    </xf>
    <xf numFmtId="0" fontId="8" fillId="0" borderId="0" xfId="0" applyFont="1"/>
    <xf numFmtId="165" fontId="9" fillId="3" borderId="1" xfId="2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5" fillId="4" borderId="1" xfId="0" applyFont="1" applyFill="1" applyBorder="1" applyAlignment="1">
      <alignment vertical="center"/>
    </xf>
    <xf numFmtId="3" fontId="9" fillId="4" borderId="1" xfId="1" applyNumberFormat="1" applyFont="1" applyFill="1" applyBorder="1" applyAlignment="1">
      <alignment horizontal="center" vertical="center"/>
    </xf>
    <xf numFmtId="165" fontId="9" fillId="4" borderId="1" xfId="2" applyNumberFormat="1" applyFont="1" applyFill="1" applyBorder="1" applyAlignment="1">
      <alignment vertical="center"/>
    </xf>
    <xf numFmtId="0" fontId="30" fillId="4" borderId="1" xfId="0" applyFont="1" applyFill="1" applyBorder="1"/>
    <xf numFmtId="3" fontId="30" fillId="4" borderId="1" xfId="1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3" fontId="34" fillId="4" borderId="1" xfId="1" applyNumberFormat="1" applyFont="1" applyFill="1" applyBorder="1" applyAlignment="1">
      <alignment horizontal="center" vertical="center"/>
    </xf>
    <xf numFmtId="0" fontId="19" fillId="0" borderId="4" xfId="3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9" fillId="5" borderId="1" xfId="1" applyNumberFormat="1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1" fillId="0" borderId="1" xfId="0" applyNumberFormat="1" applyFont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 wrapText="1" shrinkToFit="1"/>
    </xf>
    <xf numFmtId="0" fontId="37" fillId="2" borderId="6" xfId="0" applyFont="1" applyFill="1" applyBorder="1" applyAlignment="1">
      <alignment horizontal="left" vertical="center" wrapText="1" shrinkToFit="1"/>
    </xf>
    <xf numFmtId="0" fontId="16" fillId="2" borderId="13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 shrinkToFit="1"/>
    </xf>
    <xf numFmtId="0" fontId="19" fillId="2" borderId="11" xfId="3" applyFont="1" applyFill="1" applyBorder="1" applyAlignment="1">
      <alignment horizontal="center" vertical="center" wrapText="1" shrinkToFit="1"/>
    </xf>
    <xf numFmtId="0" fontId="22" fillId="2" borderId="5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37" fillId="2" borderId="5" xfId="4" applyFont="1" applyFill="1" applyBorder="1" applyAlignment="1">
      <alignment horizontal="left" vertical="center" wrapText="1" shrinkToFit="1"/>
    </xf>
    <xf numFmtId="0" fontId="37" fillId="2" borderId="6" xfId="4" applyFont="1" applyFill="1" applyBorder="1" applyAlignment="1">
      <alignment horizontal="left" vertical="center" wrapText="1" shrinkToFit="1"/>
    </xf>
    <xf numFmtId="0" fontId="37" fillId="2" borderId="5" xfId="4" applyFont="1" applyFill="1" applyBorder="1" applyAlignment="1">
      <alignment horizontal="center" vertical="center" wrapText="1" shrinkToFit="1"/>
    </xf>
    <xf numFmtId="0" fontId="37" fillId="2" borderId="6" xfId="4" applyFont="1" applyFill="1" applyBorder="1" applyAlignment="1">
      <alignment horizontal="center" vertical="center" wrapText="1" shrinkToFit="1"/>
    </xf>
    <xf numFmtId="0" fontId="7" fillId="0" borderId="1" xfId="3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 shrinkToFit="1"/>
    </xf>
    <xf numFmtId="0" fontId="7" fillId="0" borderId="11" xfId="3" applyFont="1" applyBorder="1" applyAlignment="1">
      <alignment horizontal="center" vertical="center" wrapText="1" shrinkToFit="1"/>
    </xf>
    <xf numFmtId="0" fontId="7" fillId="0" borderId="6" xfId="3" applyFont="1" applyBorder="1" applyAlignment="1">
      <alignment horizontal="center" vertical="center" wrapText="1" shrinkToFit="1"/>
    </xf>
    <xf numFmtId="0" fontId="7" fillId="0" borderId="2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 shrinkToFit="1"/>
    </xf>
    <xf numFmtId="0" fontId="37" fillId="0" borderId="6" xfId="0" applyFont="1" applyBorder="1" applyAlignment="1">
      <alignment horizontal="left" vertical="center" wrapText="1" shrinkToFit="1"/>
    </xf>
    <xf numFmtId="0" fontId="9" fillId="0" borderId="5" xfId="4" applyFont="1" applyBorder="1" applyAlignment="1">
      <alignment horizontal="center" vertical="center" wrapText="1" shrinkToFit="1"/>
    </xf>
    <xf numFmtId="0" fontId="9" fillId="0" borderId="6" xfId="4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37" fillId="0" borderId="5" xfId="4" applyFont="1" applyBorder="1" applyAlignment="1">
      <alignment horizontal="left" vertical="center" wrapText="1" shrinkToFit="1"/>
    </xf>
    <xf numFmtId="0" fontId="37" fillId="0" borderId="6" xfId="4" applyFont="1" applyBorder="1" applyAlignment="1">
      <alignment horizontal="left" vertical="center" wrapText="1" shrinkToFit="1"/>
    </xf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 shrinkToFit="1"/>
    </xf>
    <xf numFmtId="0" fontId="45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 shrinkToFit="1"/>
    </xf>
    <xf numFmtId="0" fontId="19" fillId="0" borderId="11" xfId="3" applyFont="1" applyBorder="1" applyAlignment="1">
      <alignment horizontal="center" vertical="center" wrapText="1" shrinkToFit="1"/>
    </xf>
    <xf numFmtId="0" fontId="19" fillId="0" borderId="6" xfId="3" applyFont="1" applyBorder="1" applyAlignment="1">
      <alignment horizontal="center" vertical="center" wrapText="1" shrinkToFit="1"/>
    </xf>
    <xf numFmtId="0" fontId="45" fillId="0" borderId="8" xfId="0" applyFont="1" applyBorder="1" applyAlignment="1">
      <alignment vertical="center" wrapText="1"/>
    </xf>
    <xf numFmtId="0" fontId="45" fillId="0" borderId="9" xfId="0" applyFont="1" applyBorder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19" fillId="0" borderId="5" xfId="3" applyFont="1" applyBorder="1" applyAlignment="1" applyProtection="1">
      <alignment horizontal="center" vertical="center" wrapText="1"/>
      <protection locked="0"/>
    </xf>
    <xf numFmtId="0" fontId="19" fillId="0" borderId="6" xfId="3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/>
    </xf>
    <xf numFmtId="0" fontId="19" fillId="0" borderId="1" xfId="3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 shrinkToFi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shrinkToFit="1"/>
    </xf>
    <xf numFmtId="0" fontId="9" fillId="2" borderId="6" xfId="0" applyFont="1" applyFill="1" applyBorder="1" applyAlignment="1">
      <alignment horizontal="left" vertical="center" wrapText="1" shrinkToFit="1"/>
    </xf>
    <xf numFmtId="0" fontId="19" fillId="4" borderId="2" xfId="3" applyFont="1" applyFill="1" applyBorder="1" applyAlignment="1">
      <alignment horizontal="center" vertical="center" wrapText="1"/>
    </xf>
    <xf numFmtId="0" fontId="19" fillId="4" borderId="4" xfId="3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 shrinkToFit="1"/>
    </xf>
    <xf numFmtId="0" fontId="9" fillId="2" borderId="6" xfId="4" applyFont="1" applyFill="1" applyBorder="1" applyAlignment="1">
      <alignment horizontal="center" vertical="center" wrapText="1" shrinkToFit="1"/>
    </xf>
    <xf numFmtId="165" fontId="9" fillId="4" borderId="1" xfId="2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  <xf numFmtId="3" fontId="30" fillId="2" borderId="2" xfId="1" applyNumberFormat="1" applyFont="1" applyFill="1" applyBorder="1" applyAlignment="1">
      <alignment horizontal="center" vertical="center"/>
    </xf>
    <xf numFmtId="3" fontId="30" fillId="2" borderId="3" xfId="1" applyNumberFormat="1" applyFont="1" applyFill="1" applyBorder="1" applyAlignment="1">
      <alignment horizontal="center" vertical="center"/>
    </xf>
    <xf numFmtId="3" fontId="30" fillId="2" borderId="4" xfId="1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9" fillId="3" borderId="5" xfId="2" applyNumberFormat="1" applyFont="1" applyFill="1" applyBorder="1" applyAlignment="1">
      <alignment vertical="center"/>
    </xf>
    <xf numFmtId="165" fontId="9" fillId="3" borderId="11" xfId="2" applyNumberFormat="1" applyFont="1" applyFill="1" applyBorder="1" applyAlignment="1">
      <alignment vertical="center"/>
    </xf>
    <xf numFmtId="165" fontId="9" fillId="3" borderId="6" xfId="2" applyNumberFormat="1" applyFont="1" applyFill="1" applyBorder="1" applyAlignment="1">
      <alignment vertical="center"/>
    </xf>
    <xf numFmtId="165" fontId="9" fillId="3" borderId="5" xfId="2" applyNumberFormat="1" applyFont="1" applyFill="1" applyBorder="1" applyAlignment="1">
      <alignment horizontal="left" vertical="center"/>
    </xf>
    <xf numFmtId="165" fontId="9" fillId="3" borderId="11" xfId="2" applyNumberFormat="1" applyFont="1" applyFill="1" applyBorder="1" applyAlignment="1">
      <alignment horizontal="left" vertical="center"/>
    </xf>
    <xf numFmtId="165" fontId="9" fillId="3" borderId="6" xfId="2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30" fillId="4" borderId="1" xfId="2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165" fontId="9" fillId="3" borderId="2" xfId="2" applyNumberFormat="1" applyFont="1" applyFill="1" applyBorder="1" applyAlignment="1">
      <alignment vertical="center"/>
    </xf>
    <xf numFmtId="165" fontId="9" fillId="3" borderId="4" xfId="2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30" fillId="4" borderId="2" xfId="2" applyNumberFormat="1" applyFont="1" applyFill="1" applyBorder="1" applyAlignment="1">
      <alignment vertical="center"/>
    </xf>
    <xf numFmtId="165" fontId="30" fillId="4" borderId="4" xfId="2" applyNumberFormat="1" applyFont="1" applyFill="1" applyBorder="1" applyAlignment="1">
      <alignment vertical="center"/>
    </xf>
    <xf numFmtId="165" fontId="9" fillId="4" borderId="2" xfId="2" applyNumberFormat="1" applyFont="1" applyFill="1" applyBorder="1" applyAlignment="1">
      <alignment vertical="center"/>
    </xf>
    <xf numFmtId="165" fontId="9" fillId="4" borderId="4" xfId="2" applyNumberFormat="1" applyFont="1" applyFill="1" applyBorder="1" applyAlignment="1">
      <alignment vertical="center"/>
    </xf>
    <xf numFmtId="0" fontId="30" fillId="4" borderId="2" xfId="0" applyFont="1" applyFill="1" applyBorder="1"/>
    <xf numFmtId="0" fontId="30" fillId="4" borderId="4" xfId="0" applyFont="1" applyFill="1" applyBorder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1">
    <cellStyle name="Bình thường 3" xfId="6"/>
    <cellStyle name="Chuẩn 2" xfId="5"/>
    <cellStyle name="Comma 10" xfId="10"/>
    <cellStyle name="Comma 176" xfId="7"/>
    <cellStyle name="Comma 2" xfId="1"/>
    <cellStyle name="Comma 3" xfId="9"/>
    <cellStyle name="Comma 7" xfId="2"/>
    <cellStyle name="Normal" xfId="0" builtinId="0"/>
    <cellStyle name="Normal 3 3" xfId="8"/>
    <cellStyle name="Normal_Sheet1" xfId="3"/>
    <cellStyle name="Normal_Sheet1 2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5"/>
  <sheetViews>
    <sheetView showZeros="0" zoomScale="130" zoomScaleNormal="130" workbookViewId="0">
      <pane xSplit="3" ySplit="13" topLeftCell="D14" activePane="bottomRight" state="frozen"/>
      <selection activeCell="A3" sqref="A3"/>
      <selection pane="topRight" activeCell="E3" sqref="E3"/>
      <selection pane="bottomLeft" activeCell="A15" sqref="A15"/>
      <selection pane="bottomRight" activeCell="O5" sqref="O5"/>
    </sheetView>
  </sheetViews>
  <sheetFormatPr defaultColWidth="10.33203125" defaultRowHeight="13.2"/>
  <cols>
    <col min="1" max="1" width="4.109375" style="161" customWidth="1"/>
    <col min="2" max="2" width="19.88671875" style="3" customWidth="1"/>
    <col min="3" max="3" width="8.33203125" style="4" customWidth="1"/>
    <col min="4" max="4" width="4.109375" style="7" customWidth="1"/>
    <col min="5" max="5" width="4.88671875" style="7" customWidth="1"/>
    <col min="6" max="6" width="8" style="7" customWidth="1"/>
    <col min="7" max="7" width="3.44140625" style="7" customWidth="1"/>
    <col min="8" max="8" width="4.44140625" style="7" customWidth="1"/>
    <col min="9" max="9" width="8" style="7" customWidth="1"/>
    <col min="10" max="10" width="4.44140625" style="7" customWidth="1"/>
    <col min="11" max="11" width="5" style="7" customWidth="1"/>
    <col min="12" max="12" width="22.44140625" style="10" customWidth="1"/>
    <col min="13" max="16384" width="10.33203125" style="7"/>
  </cols>
  <sheetData>
    <row r="1" spans="1:12">
      <c r="A1" s="2" t="s">
        <v>274</v>
      </c>
      <c r="E1" s="8"/>
      <c r="F1" s="8"/>
      <c r="G1" s="8"/>
      <c r="H1" s="8"/>
      <c r="I1" s="8"/>
      <c r="J1" s="8"/>
      <c r="K1" s="8"/>
    </row>
    <row r="2" spans="1:12">
      <c r="A2" s="11"/>
      <c r="B2" s="12"/>
      <c r="C2" s="13"/>
      <c r="E2" s="14"/>
      <c r="F2" s="14"/>
      <c r="G2" s="14"/>
      <c r="H2" s="14"/>
      <c r="I2" s="14"/>
      <c r="J2" s="14"/>
      <c r="K2" s="14"/>
    </row>
    <row r="3" spans="1:12" ht="15.6">
      <c r="A3" s="378" t="s">
        <v>32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>
      <c r="A4" s="379" t="s">
        <v>0</v>
      </c>
      <c r="B4" s="380" t="s">
        <v>4</v>
      </c>
      <c r="C4" s="381" t="s">
        <v>33</v>
      </c>
      <c r="D4" s="381"/>
      <c r="E4" s="381"/>
      <c r="F4" s="381" t="s">
        <v>34</v>
      </c>
      <c r="G4" s="381"/>
      <c r="H4" s="381"/>
      <c r="I4" s="382" t="s">
        <v>35</v>
      </c>
      <c r="J4" s="383"/>
      <c r="K4" s="383"/>
      <c r="L4" s="384" t="s">
        <v>36</v>
      </c>
    </row>
    <row r="5" spans="1:12" ht="18.75" customHeight="1">
      <c r="A5" s="379"/>
      <c r="B5" s="380"/>
      <c r="C5" s="166" t="s">
        <v>261</v>
      </c>
      <c r="D5" s="166" t="s">
        <v>42</v>
      </c>
      <c r="E5" s="166" t="s">
        <v>43</v>
      </c>
      <c r="F5" s="166" t="s">
        <v>261</v>
      </c>
      <c r="G5" s="166" t="s">
        <v>42</v>
      </c>
      <c r="H5" s="166" t="s">
        <v>43</v>
      </c>
      <c r="I5" s="166" t="s">
        <v>261</v>
      </c>
      <c r="J5" s="166" t="s">
        <v>42</v>
      </c>
      <c r="K5" s="166" t="s">
        <v>43</v>
      </c>
      <c r="L5" s="385"/>
    </row>
    <row r="6" spans="1:12" s="24" customFormat="1" ht="7.8">
      <c r="A6" s="388"/>
      <c r="B6" s="386" t="s">
        <v>260</v>
      </c>
      <c r="C6" s="22">
        <f t="shared" ref="C6:K6" si="0">SUM(C8,C12,C13)</f>
        <v>66</v>
      </c>
      <c r="D6" s="22">
        <f t="shared" si="0"/>
        <v>1577</v>
      </c>
      <c r="E6" s="22">
        <f t="shared" si="0"/>
        <v>50435</v>
      </c>
      <c r="F6" s="22">
        <f t="shared" si="0"/>
        <v>68</v>
      </c>
      <c r="G6" s="22">
        <f t="shared" si="0"/>
        <v>1678</v>
      </c>
      <c r="H6" s="22">
        <f t="shared" si="0"/>
        <v>55178</v>
      </c>
      <c r="I6" s="22">
        <f t="shared" si="0"/>
        <v>68</v>
      </c>
      <c r="J6" s="22">
        <f t="shared" si="0"/>
        <v>1901.6857142857143</v>
      </c>
      <c r="K6" s="22">
        <f t="shared" si="0"/>
        <v>65119</v>
      </c>
      <c r="L6" s="23"/>
    </row>
    <row r="7" spans="1:12" s="24" customFormat="1" ht="7.8">
      <c r="A7" s="389"/>
      <c r="B7" s="387"/>
      <c r="C7" s="22">
        <f>SUM(C20,C36,C53,C62,C69,C77,C88,C97,C108,C118,C128,C140,C149,C160,C169,C181,C191)</f>
        <v>0</v>
      </c>
      <c r="D7" s="22">
        <f t="shared" ref="D7:K7" si="1">SUM(D20,D36,D53,D62,D69,D77,D88,D97,D108,D118,D128,D140,D149,D160,D169,D181,D191)</f>
        <v>104</v>
      </c>
      <c r="E7" s="22">
        <f t="shared" si="1"/>
        <v>1904</v>
      </c>
      <c r="F7" s="22">
        <f t="shared" si="1"/>
        <v>0</v>
      </c>
      <c r="G7" s="22">
        <f t="shared" si="1"/>
        <v>98</v>
      </c>
      <c r="H7" s="22">
        <f t="shared" si="1"/>
        <v>1950</v>
      </c>
      <c r="I7" s="22">
        <f t="shared" si="1"/>
        <v>0</v>
      </c>
      <c r="J7" s="22">
        <f t="shared" si="1"/>
        <v>119</v>
      </c>
      <c r="K7" s="22">
        <f t="shared" si="1"/>
        <v>2923</v>
      </c>
      <c r="L7" s="23"/>
    </row>
    <row r="8" spans="1:12" s="24" customFormat="1" ht="11.4" hidden="1">
      <c r="A8" s="20"/>
      <c r="B8" s="21" t="s">
        <v>52</v>
      </c>
      <c r="C8" s="22">
        <f t="shared" ref="C8:K8" si="2">SUM(C9:C11)</f>
        <v>28</v>
      </c>
      <c r="D8" s="22">
        <f t="shared" si="2"/>
        <v>561</v>
      </c>
      <c r="E8" s="22">
        <f t="shared" si="2"/>
        <v>14078</v>
      </c>
      <c r="F8" s="22">
        <f t="shared" si="2"/>
        <v>29</v>
      </c>
      <c r="G8" s="22">
        <f t="shared" si="2"/>
        <v>577</v>
      </c>
      <c r="H8" s="22">
        <f t="shared" si="2"/>
        <v>14272</v>
      </c>
      <c r="I8" s="22">
        <f t="shared" si="2"/>
        <v>29</v>
      </c>
      <c r="J8" s="22">
        <f t="shared" si="2"/>
        <v>641</v>
      </c>
      <c r="K8" s="22">
        <f t="shared" si="2"/>
        <v>18694</v>
      </c>
      <c r="L8" s="23"/>
    </row>
    <row r="9" spans="1:12" s="24" customFormat="1" ht="11.4" hidden="1">
      <c r="A9" s="20"/>
      <c r="B9" s="26" t="s">
        <v>53</v>
      </c>
      <c r="C9" s="22">
        <f>SUM(C15,C18,C27,C31,C47,C57,C66,C76,C85,C92,C105,C114,C122,C134,C144,C155,C168,C177,C188)</f>
        <v>19</v>
      </c>
      <c r="D9" s="22">
        <f t="shared" ref="D9:K9" si="3">SUM(D15,D18,D27,D31,D47,D57,D66,D76,D85,D92,D105,D114,D122,D134,D144,D155,D168,D177,D188)</f>
        <v>376</v>
      </c>
      <c r="E9" s="22">
        <f t="shared" si="3"/>
        <v>10585</v>
      </c>
      <c r="F9" s="22">
        <f t="shared" si="3"/>
        <v>19</v>
      </c>
      <c r="G9" s="22">
        <f t="shared" si="3"/>
        <v>387</v>
      </c>
      <c r="H9" s="22">
        <f t="shared" si="3"/>
        <v>10173</v>
      </c>
      <c r="I9" s="22">
        <f t="shared" si="3"/>
        <v>19</v>
      </c>
      <c r="J9" s="22">
        <f t="shared" si="3"/>
        <v>426</v>
      </c>
      <c r="K9" s="22">
        <f t="shared" si="3"/>
        <v>13154</v>
      </c>
      <c r="L9" s="23"/>
    </row>
    <row r="10" spans="1:12" s="24" customFormat="1" ht="11.4" hidden="1">
      <c r="A10" s="20"/>
      <c r="B10" s="26" t="s">
        <v>0</v>
      </c>
      <c r="C10" s="22">
        <f>SUM(C19,C34:C35,C51:C52,C61,C95:C96,C127,C180)</f>
        <v>9</v>
      </c>
      <c r="D10" s="22">
        <f t="shared" ref="D10:K10" si="4">SUM(D19,D34:D35,D51:D52,D61,D95:D96,D127,D180)</f>
        <v>81</v>
      </c>
      <c r="E10" s="22">
        <f t="shared" si="4"/>
        <v>1589</v>
      </c>
      <c r="F10" s="22">
        <f t="shared" si="4"/>
        <v>10</v>
      </c>
      <c r="G10" s="22">
        <f t="shared" si="4"/>
        <v>92</v>
      </c>
      <c r="H10" s="22">
        <f t="shared" si="4"/>
        <v>2149</v>
      </c>
      <c r="I10" s="22">
        <f t="shared" si="4"/>
        <v>10</v>
      </c>
      <c r="J10" s="22">
        <f t="shared" si="4"/>
        <v>96</v>
      </c>
      <c r="K10" s="22">
        <f t="shared" si="4"/>
        <v>2617</v>
      </c>
      <c r="L10" s="23"/>
    </row>
    <row r="11" spans="1:12" s="24" customFormat="1" ht="11.4" hidden="1">
      <c r="A11" s="20"/>
      <c r="B11" s="26" t="s">
        <v>54</v>
      </c>
      <c r="C11" s="22"/>
      <c r="D11" s="22">
        <f t="shared" ref="D11:K11" si="5">SUM(D20,D36,D53,D62,D69,D77,D88,D97,D108,D118,D128,D140,D149,D160,D169,D181,D191)</f>
        <v>104</v>
      </c>
      <c r="E11" s="22">
        <f t="shared" si="5"/>
        <v>1904</v>
      </c>
      <c r="F11" s="22">
        <f t="shared" si="5"/>
        <v>0</v>
      </c>
      <c r="G11" s="22">
        <f t="shared" si="5"/>
        <v>98</v>
      </c>
      <c r="H11" s="22">
        <f t="shared" si="5"/>
        <v>1950</v>
      </c>
      <c r="I11" s="22">
        <f t="shared" si="5"/>
        <v>0</v>
      </c>
      <c r="J11" s="22">
        <f t="shared" si="5"/>
        <v>119</v>
      </c>
      <c r="K11" s="22">
        <f t="shared" si="5"/>
        <v>2923</v>
      </c>
      <c r="L11" s="23"/>
    </row>
    <row r="12" spans="1:12" s="24" customFormat="1" ht="11.4" hidden="1">
      <c r="A12" s="20"/>
      <c r="B12" s="21" t="s">
        <v>55</v>
      </c>
      <c r="C12" s="22">
        <f>SUM(C21:C22,C37,C40,C54,C63,C70,C78,C89,C98,C109,C119,C129,C141,C150,C161,C170,C182,C192)</f>
        <v>19</v>
      </c>
      <c r="D12" s="22">
        <f t="shared" ref="D12:K12" si="6">SUM(D21:D22,D37,D40,D54,D63,D70,D78,D89,D98,D109,D119,D129,D141,D150,D161,D170,D182,D192)</f>
        <v>642</v>
      </c>
      <c r="E12" s="22">
        <f t="shared" si="6"/>
        <v>21495</v>
      </c>
      <c r="F12" s="22">
        <f t="shared" si="6"/>
        <v>19</v>
      </c>
      <c r="G12" s="22">
        <f t="shared" si="6"/>
        <v>674</v>
      </c>
      <c r="H12" s="22">
        <f t="shared" si="6"/>
        <v>23595</v>
      </c>
      <c r="I12" s="22">
        <f t="shared" si="6"/>
        <v>19</v>
      </c>
      <c r="J12" s="22">
        <f t="shared" si="6"/>
        <v>794.68571428571431</v>
      </c>
      <c r="K12" s="22">
        <f t="shared" si="6"/>
        <v>27732</v>
      </c>
      <c r="L12" s="28"/>
    </row>
    <row r="13" spans="1:12" s="24" customFormat="1" ht="11.4" hidden="1">
      <c r="A13" s="20"/>
      <c r="B13" s="21" t="s">
        <v>1</v>
      </c>
      <c r="C13" s="22">
        <f>SUM(C23:C25,C44:C45,C55,C64,C74,C81,C90,C101,C112,C120,C132,C142,C153,C166,C173,C186,C195)</f>
        <v>19</v>
      </c>
      <c r="D13" s="22">
        <f t="shared" ref="D13:I13" si="7">SUM(D23:D25,D44:D45,D55,D64,D74,D81,D90,D101,D112,D120,D132,D142,D153,D166,D173,D186,D195)</f>
        <v>374</v>
      </c>
      <c r="E13" s="22">
        <f t="shared" si="7"/>
        <v>14862</v>
      </c>
      <c r="F13" s="22">
        <f t="shared" si="7"/>
        <v>20</v>
      </c>
      <c r="G13" s="22">
        <f t="shared" si="7"/>
        <v>427</v>
      </c>
      <c r="H13" s="22">
        <f t="shared" si="7"/>
        <v>17311</v>
      </c>
      <c r="I13" s="22">
        <f t="shared" si="7"/>
        <v>20</v>
      </c>
      <c r="J13" s="22">
        <f>SUM(J23:J25,J44:J45,J55,J64,J74,J81,J90,J101,J112,J120,J132,J142,J153,J166,J173,J186,J195)</f>
        <v>466</v>
      </c>
      <c r="K13" s="22">
        <f>SUM(K23:K25,K44:K45,K55,K64,K74,K81,K90,K101,K112,K120,K132,K142,K153,K166,K173,K186,K195)</f>
        <v>18693</v>
      </c>
      <c r="L13" s="25"/>
    </row>
    <row r="14" spans="1:12" s="24" customFormat="1" ht="11.4">
      <c r="A14" s="29" t="s">
        <v>5</v>
      </c>
      <c r="B14" s="30" t="s">
        <v>56</v>
      </c>
      <c r="C14" s="31">
        <f>SUM(C15,C18:C20,C21:C25)</f>
        <v>7</v>
      </c>
      <c r="D14" s="31">
        <f t="shared" ref="D14:K14" si="8">SUM(D15,D18:D20,D21:D25)</f>
        <v>181</v>
      </c>
      <c r="E14" s="31">
        <f t="shared" si="8"/>
        <v>6066</v>
      </c>
      <c r="F14" s="31">
        <f>SUM(F15,F18:F20,F21:F25)</f>
        <v>8</v>
      </c>
      <c r="G14" s="31">
        <f t="shared" si="8"/>
        <v>196</v>
      </c>
      <c r="H14" s="31">
        <f t="shared" si="8"/>
        <v>6424</v>
      </c>
      <c r="I14" s="31">
        <f>SUM(I15,I18:I20,I21:I25)</f>
        <v>8</v>
      </c>
      <c r="J14" s="31">
        <f t="shared" si="8"/>
        <v>215</v>
      </c>
      <c r="K14" s="31">
        <f t="shared" si="8"/>
        <v>7316</v>
      </c>
      <c r="L14" s="33"/>
    </row>
    <row r="15" spans="1:12" s="40" customFormat="1" ht="11.4">
      <c r="A15" s="34">
        <v>1</v>
      </c>
      <c r="B15" s="35" t="s">
        <v>57</v>
      </c>
      <c r="C15" s="36">
        <v>1</v>
      </c>
      <c r="D15" s="36">
        <v>18</v>
      </c>
      <c r="E15" s="36">
        <v>560</v>
      </c>
      <c r="F15" s="36">
        <v>1</v>
      </c>
      <c r="G15" s="36">
        <v>18</v>
      </c>
      <c r="H15" s="36">
        <v>471</v>
      </c>
      <c r="I15" s="36">
        <v>1</v>
      </c>
      <c r="J15" s="36">
        <v>18</v>
      </c>
      <c r="K15" s="36">
        <v>541</v>
      </c>
      <c r="L15" s="39"/>
    </row>
    <row r="16" spans="1:12">
      <c r="A16" s="7"/>
      <c r="B16" s="41" t="s">
        <v>58</v>
      </c>
      <c r="C16" s="42"/>
      <c r="D16" s="43">
        <v>13</v>
      </c>
      <c r="E16" s="44">
        <v>431</v>
      </c>
      <c r="F16" s="42"/>
      <c r="G16" s="44">
        <v>12</v>
      </c>
      <c r="H16" s="44">
        <v>320</v>
      </c>
      <c r="I16" s="42"/>
      <c r="J16" s="44">
        <v>13</v>
      </c>
      <c r="K16" s="44">
        <v>391</v>
      </c>
      <c r="L16" s="110"/>
    </row>
    <row r="17" spans="1:12">
      <c r="A17" s="48"/>
      <c r="B17" s="41" t="s">
        <v>59</v>
      </c>
      <c r="C17" s="42"/>
      <c r="D17" s="43">
        <v>5</v>
      </c>
      <c r="E17" s="49">
        <v>129</v>
      </c>
      <c r="F17" s="42"/>
      <c r="G17" s="44">
        <v>6</v>
      </c>
      <c r="H17" s="44">
        <v>151</v>
      </c>
      <c r="I17" s="42"/>
      <c r="J17" s="44">
        <v>5</v>
      </c>
      <c r="K17" s="44">
        <v>150</v>
      </c>
      <c r="L17" s="110"/>
    </row>
    <row r="18" spans="1:12" s="61" customFormat="1">
      <c r="A18" s="51">
        <v>2</v>
      </c>
      <c r="B18" s="52" t="s">
        <v>60</v>
      </c>
      <c r="C18" s="53">
        <v>1</v>
      </c>
      <c r="D18" s="54">
        <v>15</v>
      </c>
      <c r="E18" s="55">
        <v>479</v>
      </c>
      <c r="F18" s="53">
        <v>1</v>
      </c>
      <c r="G18" s="58">
        <v>16</v>
      </c>
      <c r="H18" s="58">
        <v>407</v>
      </c>
      <c r="I18" s="53">
        <v>1</v>
      </c>
      <c r="J18" s="58">
        <v>15</v>
      </c>
      <c r="K18" s="58">
        <v>460</v>
      </c>
      <c r="L18" s="39"/>
    </row>
    <row r="19" spans="1:12" s="61" customFormat="1">
      <c r="A19" s="51">
        <v>3</v>
      </c>
      <c r="B19" s="52" t="s">
        <v>61</v>
      </c>
      <c r="C19" s="54">
        <v>1</v>
      </c>
      <c r="D19" s="63">
        <v>19</v>
      </c>
      <c r="E19" s="57">
        <v>360</v>
      </c>
      <c r="F19" s="54">
        <v>1</v>
      </c>
      <c r="G19" s="58">
        <v>17</v>
      </c>
      <c r="H19" s="58">
        <v>400</v>
      </c>
      <c r="I19" s="54">
        <v>1</v>
      </c>
      <c r="J19" s="58">
        <v>19</v>
      </c>
      <c r="K19" s="58">
        <v>515</v>
      </c>
      <c r="L19" s="39"/>
    </row>
    <row r="20" spans="1:12" s="75" customFormat="1">
      <c r="A20" s="65"/>
      <c r="B20" s="66" t="s">
        <v>62</v>
      </c>
      <c r="C20" s="67"/>
      <c r="D20" s="69">
        <v>11</v>
      </c>
      <c r="E20" s="70">
        <v>168</v>
      </c>
      <c r="F20" s="67"/>
      <c r="G20" s="72">
        <v>11</v>
      </c>
      <c r="H20" s="72">
        <v>210</v>
      </c>
      <c r="I20" s="67"/>
      <c r="J20" s="72">
        <v>13</v>
      </c>
      <c r="K20" s="72">
        <v>315</v>
      </c>
      <c r="L20" s="39"/>
    </row>
    <row r="21" spans="1:12" s="75" customFormat="1">
      <c r="A21" s="65">
        <v>4</v>
      </c>
      <c r="B21" s="76" t="s">
        <v>63</v>
      </c>
      <c r="C21" s="77">
        <v>1</v>
      </c>
      <c r="D21" s="77">
        <v>33</v>
      </c>
      <c r="E21" s="70">
        <v>1211</v>
      </c>
      <c r="F21" s="77">
        <v>1</v>
      </c>
      <c r="G21" s="72">
        <v>37</v>
      </c>
      <c r="H21" s="72">
        <v>1295</v>
      </c>
      <c r="I21" s="77">
        <v>1</v>
      </c>
      <c r="J21" s="72">
        <v>45</v>
      </c>
      <c r="K21" s="72">
        <v>1569</v>
      </c>
      <c r="L21" s="39"/>
    </row>
    <row r="22" spans="1:12" s="75" customFormat="1">
      <c r="A22" s="65">
        <v>5</v>
      </c>
      <c r="B22" s="76" t="s">
        <v>64</v>
      </c>
      <c r="C22" s="77">
        <v>1</v>
      </c>
      <c r="D22" s="77">
        <v>38</v>
      </c>
      <c r="E22" s="70">
        <v>1447</v>
      </c>
      <c r="F22" s="77">
        <v>1</v>
      </c>
      <c r="G22" s="72">
        <v>42</v>
      </c>
      <c r="H22" s="72">
        <v>1487</v>
      </c>
      <c r="I22" s="77">
        <v>1</v>
      </c>
      <c r="J22" s="72">
        <v>40</v>
      </c>
      <c r="K22" s="72">
        <v>1390</v>
      </c>
      <c r="L22" s="39"/>
    </row>
    <row r="23" spans="1:12" s="75" customFormat="1">
      <c r="A23" s="65">
        <v>6</v>
      </c>
      <c r="B23" s="304" t="s">
        <v>65</v>
      </c>
      <c r="C23" s="77">
        <v>1</v>
      </c>
      <c r="D23" s="77">
        <v>23</v>
      </c>
      <c r="E23" s="70">
        <v>881</v>
      </c>
      <c r="F23" s="77">
        <v>1</v>
      </c>
      <c r="G23" s="72">
        <v>12</v>
      </c>
      <c r="H23" s="67">
        <v>420</v>
      </c>
      <c r="I23" s="77">
        <v>1</v>
      </c>
      <c r="J23" s="72">
        <v>12</v>
      </c>
      <c r="K23" s="72">
        <v>420</v>
      </c>
      <c r="L23" s="39" t="s">
        <v>66</v>
      </c>
    </row>
    <row r="24" spans="1:12" s="75" customFormat="1">
      <c r="A24" s="65">
        <v>7</v>
      </c>
      <c r="B24" s="304" t="s">
        <v>67</v>
      </c>
      <c r="C24" s="77">
        <v>1</v>
      </c>
      <c r="D24" s="77">
        <v>24</v>
      </c>
      <c r="E24" s="70">
        <v>960</v>
      </c>
      <c r="F24" s="77">
        <v>1</v>
      </c>
      <c r="G24" s="72">
        <v>22</v>
      </c>
      <c r="H24" s="67">
        <v>885</v>
      </c>
      <c r="I24" s="77">
        <v>1</v>
      </c>
      <c r="J24" s="72">
        <v>27</v>
      </c>
      <c r="K24" s="72">
        <v>1071</v>
      </c>
      <c r="L24" s="39"/>
    </row>
    <row r="25" spans="1:12" s="75" customFormat="1">
      <c r="A25" s="65">
        <v>8</v>
      </c>
      <c r="B25" s="76" t="s">
        <v>68</v>
      </c>
      <c r="C25" s="77"/>
      <c r="D25" s="77"/>
      <c r="E25" s="70"/>
      <c r="F25" s="77">
        <v>1</v>
      </c>
      <c r="G25" s="72">
        <v>21</v>
      </c>
      <c r="H25" s="72">
        <v>849</v>
      </c>
      <c r="I25" s="77">
        <v>1</v>
      </c>
      <c r="J25" s="72">
        <v>26</v>
      </c>
      <c r="K25" s="72">
        <v>1035</v>
      </c>
      <c r="L25" s="306" t="s">
        <v>69</v>
      </c>
    </row>
    <row r="26" spans="1:12" s="24" customFormat="1" ht="11.4">
      <c r="A26" s="29" t="s">
        <v>6</v>
      </c>
      <c r="B26" s="30" t="s">
        <v>70</v>
      </c>
      <c r="C26" s="31">
        <f t="shared" ref="C26:K26" si="9">SUM(C27,C31,C34:C37,C40,C44:C45)</f>
        <v>8</v>
      </c>
      <c r="D26" s="31">
        <f t="shared" si="9"/>
        <v>182</v>
      </c>
      <c r="E26" s="31">
        <f t="shared" si="9"/>
        <v>5463</v>
      </c>
      <c r="F26" s="31">
        <f t="shared" ref="F26" si="10">SUM(F27,F31,F34:F37,F40,F44:F45)</f>
        <v>8</v>
      </c>
      <c r="G26" s="31">
        <f t="shared" si="9"/>
        <v>211</v>
      </c>
      <c r="H26" s="31">
        <f t="shared" si="9"/>
        <v>6568</v>
      </c>
      <c r="I26" s="31">
        <f t="shared" si="9"/>
        <v>8</v>
      </c>
      <c r="J26" s="31">
        <f t="shared" si="9"/>
        <v>235</v>
      </c>
      <c r="K26" s="31">
        <f t="shared" si="9"/>
        <v>7961</v>
      </c>
      <c r="L26" s="33"/>
    </row>
    <row r="27" spans="1:12" s="80" customFormat="1" ht="11.4">
      <c r="A27" s="79">
        <v>1</v>
      </c>
      <c r="B27" s="35" t="s">
        <v>71</v>
      </c>
      <c r="C27" s="36">
        <v>1</v>
      </c>
      <c r="D27" s="36">
        <v>19</v>
      </c>
      <c r="E27" s="36">
        <v>526</v>
      </c>
      <c r="F27" s="36">
        <v>1</v>
      </c>
      <c r="G27" s="36">
        <v>22</v>
      </c>
      <c r="H27" s="36">
        <v>529</v>
      </c>
      <c r="I27" s="36">
        <v>1</v>
      </c>
      <c r="J27" s="36">
        <v>21</v>
      </c>
      <c r="K27" s="36">
        <v>650</v>
      </c>
      <c r="L27" s="39"/>
    </row>
    <row r="28" spans="1:12">
      <c r="A28" s="81"/>
      <c r="B28" s="82" t="s">
        <v>72</v>
      </c>
      <c r="C28" s="83"/>
      <c r="D28" s="85">
        <v>13</v>
      </c>
      <c r="E28" s="49">
        <v>370</v>
      </c>
      <c r="F28" s="83"/>
      <c r="G28" s="44">
        <v>15</v>
      </c>
      <c r="H28" s="44">
        <v>349</v>
      </c>
      <c r="I28" s="83"/>
      <c r="J28" s="44">
        <v>16</v>
      </c>
      <c r="K28" s="44">
        <v>490</v>
      </c>
      <c r="L28" s="102"/>
    </row>
    <row r="29" spans="1:12">
      <c r="A29" s="81"/>
      <c r="B29" s="82" t="s">
        <v>73</v>
      </c>
      <c r="C29" s="83"/>
      <c r="D29" s="85">
        <v>3</v>
      </c>
      <c r="E29" s="49">
        <v>87</v>
      </c>
      <c r="F29" s="83"/>
      <c r="G29" s="44">
        <v>4</v>
      </c>
      <c r="H29" s="44">
        <v>105</v>
      </c>
      <c r="I29" s="83"/>
      <c r="J29" s="44">
        <v>5</v>
      </c>
      <c r="K29" s="44">
        <v>160</v>
      </c>
      <c r="L29" s="102"/>
    </row>
    <row r="30" spans="1:12">
      <c r="A30" s="81"/>
      <c r="B30" s="82" t="s">
        <v>74</v>
      </c>
      <c r="C30" s="83"/>
      <c r="D30" s="85">
        <v>3</v>
      </c>
      <c r="E30" s="49">
        <v>69</v>
      </c>
      <c r="F30" s="83"/>
      <c r="G30" s="44">
        <v>3</v>
      </c>
      <c r="H30" s="44">
        <v>75</v>
      </c>
      <c r="I30" s="83"/>
      <c r="J30" s="44"/>
      <c r="K30" s="44"/>
      <c r="L30" s="102" t="s">
        <v>75</v>
      </c>
    </row>
    <row r="31" spans="1:12" s="75" customFormat="1">
      <c r="A31" s="65">
        <v>2</v>
      </c>
      <c r="B31" s="88" t="s">
        <v>76</v>
      </c>
      <c r="C31" s="89">
        <v>1</v>
      </c>
      <c r="D31" s="89">
        <v>23</v>
      </c>
      <c r="E31" s="89">
        <v>657</v>
      </c>
      <c r="F31" s="89">
        <v>1</v>
      </c>
      <c r="G31" s="89">
        <v>23</v>
      </c>
      <c r="H31" s="89">
        <v>552</v>
      </c>
      <c r="I31" s="89">
        <v>1</v>
      </c>
      <c r="J31" s="89">
        <v>24</v>
      </c>
      <c r="K31" s="89">
        <v>700</v>
      </c>
      <c r="L31" s="165"/>
    </row>
    <row r="32" spans="1:12">
      <c r="A32" s="7"/>
      <c r="B32" s="92" t="s">
        <v>77</v>
      </c>
      <c r="C32" s="93"/>
      <c r="D32" s="85">
        <v>14</v>
      </c>
      <c r="E32" s="44">
        <v>410</v>
      </c>
      <c r="F32" s="93"/>
      <c r="G32" s="44">
        <v>9</v>
      </c>
      <c r="H32" s="44">
        <v>227</v>
      </c>
      <c r="I32" s="93"/>
      <c r="J32" s="44">
        <v>14</v>
      </c>
      <c r="K32" s="44">
        <v>405</v>
      </c>
      <c r="L32" s="102"/>
    </row>
    <row r="33" spans="1:12">
      <c r="A33" s="7"/>
      <c r="B33" s="92" t="s">
        <v>78</v>
      </c>
      <c r="C33" s="93"/>
      <c r="D33" s="85">
        <v>9</v>
      </c>
      <c r="E33" s="44">
        <v>247</v>
      </c>
      <c r="F33" s="93"/>
      <c r="G33" s="44">
        <v>14</v>
      </c>
      <c r="H33" s="44">
        <v>325</v>
      </c>
      <c r="I33" s="93"/>
      <c r="J33" s="44">
        <v>10</v>
      </c>
      <c r="K33" s="44">
        <v>295</v>
      </c>
      <c r="L33" s="102"/>
    </row>
    <row r="34" spans="1:12" s="75" customFormat="1">
      <c r="A34" s="65">
        <v>3</v>
      </c>
      <c r="B34" s="94" t="s">
        <v>79</v>
      </c>
      <c r="C34" s="89">
        <v>1</v>
      </c>
      <c r="D34" s="95">
        <v>5</v>
      </c>
      <c r="E34" s="70">
        <v>106</v>
      </c>
      <c r="F34" s="89">
        <v>1</v>
      </c>
      <c r="G34" s="72">
        <v>6</v>
      </c>
      <c r="H34" s="72">
        <v>125</v>
      </c>
      <c r="I34" s="89">
        <v>1</v>
      </c>
      <c r="J34" s="72">
        <v>6</v>
      </c>
      <c r="K34" s="72">
        <v>175</v>
      </c>
      <c r="L34" s="305"/>
    </row>
    <row r="35" spans="1:12" s="75" customFormat="1">
      <c r="A35" s="65">
        <v>4</v>
      </c>
      <c r="B35" s="98" t="s">
        <v>81</v>
      </c>
      <c r="C35" s="89">
        <v>1</v>
      </c>
      <c r="D35" s="95">
        <v>11</v>
      </c>
      <c r="E35" s="72">
        <v>230</v>
      </c>
      <c r="F35" s="89">
        <v>1</v>
      </c>
      <c r="G35" s="72">
        <v>14</v>
      </c>
      <c r="H35" s="72">
        <v>290</v>
      </c>
      <c r="I35" s="89">
        <v>1</v>
      </c>
      <c r="J35" s="72">
        <v>12</v>
      </c>
      <c r="K35" s="72">
        <v>300</v>
      </c>
      <c r="L35" s="132"/>
    </row>
    <row r="36" spans="1:12">
      <c r="A36" s="81"/>
      <c r="B36" s="66" t="s">
        <v>62</v>
      </c>
      <c r="C36" s="83"/>
      <c r="D36" s="85">
        <v>17</v>
      </c>
      <c r="E36" s="49">
        <v>308</v>
      </c>
      <c r="F36" s="83"/>
      <c r="G36" s="44">
        <v>17</v>
      </c>
      <c r="H36" s="44">
        <v>285</v>
      </c>
      <c r="I36" s="83"/>
      <c r="J36" s="44">
        <v>17</v>
      </c>
      <c r="K36" s="44">
        <v>425</v>
      </c>
      <c r="L36" s="102"/>
    </row>
    <row r="37" spans="1:12" s="75" customFormat="1">
      <c r="A37" s="65">
        <v>5</v>
      </c>
      <c r="B37" s="76" t="s">
        <v>82</v>
      </c>
      <c r="C37" s="89">
        <v>1</v>
      </c>
      <c r="D37" s="89">
        <v>31</v>
      </c>
      <c r="E37" s="89">
        <v>984</v>
      </c>
      <c r="F37" s="89">
        <v>1</v>
      </c>
      <c r="G37" s="89">
        <v>39</v>
      </c>
      <c r="H37" s="89">
        <v>1369</v>
      </c>
      <c r="I37" s="89">
        <v>1</v>
      </c>
      <c r="J37" s="89">
        <v>47</v>
      </c>
      <c r="K37" s="89">
        <v>1658</v>
      </c>
      <c r="L37" s="165"/>
    </row>
    <row r="38" spans="1:12">
      <c r="A38" s="7"/>
      <c r="B38" s="100" t="s">
        <v>74</v>
      </c>
      <c r="C38" s="83"/>
      <c r="D38" s="85">
        <v>23</v>
      </c>
      <c r="E38" s="49">
        <v>768</v>
      </c>
      <c r="F38" s="83"/>
      <c r="G38" s="44">
        <v>39</v>
      </c>
      <c r="H38" s="44">
        <v>1369</v>
      </c>
      <c r="I38" s="83"/>
      <c r="J38" s="44">
        <v>47</v>
      </c>
      <c r="K38" s="44">
        <v>1658</v>
      </c>
      <c r="L38" s="102"/>
    </row>
    <row r="39" spans="1:12">
      <c r="A39" s="81"/>
      <c r="B39" s="100" t="s">
        <v>73</v>
      </c>
      <c r="C39" s="83"/>
      <c r="D39" s="85">
        <v>8</v>
      </c>
      <c r="E39" s="49">
        <v>216</v>
      </c>
      <c r="F39" s="83"/>
      <c r="G39" s="44"/>
      <c r="H39" s="44"/>
      <c r="I39" s="83"/>
      <c r="J39" s="44"/>
      <c r="K39" s="44"/>
      <c r="L39" s="102" t="s">
        <v>83</v>
      </c>
    </row>
    <row r="40" spans="1:12" s="75" customFormat="1">
      <c r="A40" s="65">
        <v>6</v>
      </c>
      <c r="B40" s="101" t="s">
        <v>84</v>
      </c>
      <c r="C40" s="89">
        <v>1</v>
      </c>
      <c r="D40" s="89">
        <v>37</v>
      </c>
      <c r="E40" s="89">
        <v>1111</v>
      </c>
      <c r="F40" s="89">
        <v>1</v>
      </c>
      <c r="G40" s="89">
        <v>44</v>
      </c>
      <c r="H40" s="89">
        <v>1546</v>
      </c>
      <c r="I40" s="89">
        <v>1</v>
      </c>
      <c r="J40" s="89">
        <v>53</v>
      </c>
      <c r="K40" s="89">
        <v>1848</v>
      </c>
      <c r="L40" s="165"/>
    </row>
    <row r="41" spans="1:12">
      <c r="A41" s="7"/>
      <c r="B41" s="100" t="s">
        <v>85</v>
      </c>
      <c r="C41" s="83"/>
      <c r="D41" s="85">
        <v>20</v>
      </c>
      <c r="E41" s="49">
        <v>609</v>
      </c>
      <c r="F41" s="83"/>
      <c r="G41" s="44">
        <v>24</v>
      </c>
      <c r="H41" s="44">
        <v>847</v>
      </c>
      <c r="I41" s="83"/>
      <c r="J41" s="44">
        <v>33</v>
      </c>
      <c r="K41" s="44">
        <v>1155</v>
      </c>
      <c r="L41" s="102"/>
    </row>
    <row r="42" spans="1:12">
      <c r="A42" s="81"/>
      <c r="B42" s="100" t="s">
        <v>86</v>
      </c>
      <c r="C42" s="83"/>
      <c r="D42" s="85">
        <v>14</v>
      </c>
      <c r="E42" s="49">
        <v>421</v>
      </c>
      <c r="F42" s="83"/>
      <c r="G42" s="44">
        <v>20</v>
      </c>
      <c r="H42" s="44">
        <v>699</v>
      </c>
      <c r="I42" s="83"/>
      <c r="J42" s="44">
        <v>20</v>
      </c>
      <c r="K42" s="44">
        <v>693</v>
      </c>
      <c r="L42" s="102"/>
    </row>
    <row r="43" spans="1:12">
      <c r="A43" s="81"/>
      <c r="B43" s="100" t="s">
        <v>87</v>
      </c>
      <c r="C43" s="83"/>
      <c r="D43" s="85">
        <v>3</v>
      </c>
      <c r="E43" s="49">
        <v>81</v>
      </c>
      <c r="F43" s="83"/>
      <c r="G43" s="44"/>
      <c r="H43" s="44"/>
      <c r="I43" s="83"/>
      <c r="J43" s="44"/>
      <c r="K43" s="44"/>
      <c r="L43" s="102" t="s">
        <v>88</v>
      </c>
    </row>
    <row r="44" spans="1:12" s="75" customFormat="1">
      <c r="A44" s="65">
        <v>7</v>
      </c>
      <c r="B44" s="103" t="s">
        <v>89</v>
      </c>
      <c r="C44" s="89">
        <v>1</v>
      </c>
      <c r="D44" s="95">
        <v>18</v>
      </c>
      <c r="E44" s="72">
        <v>730</v>
      </c>
      <c r="F44" s="89">
        <v>1</v>
      </c>
      <c r="G44" s="72">
        <v>22</v>
      </c>
      <c r="H44" s="72">
        <v>887</v>
      </c>
      <c r="I44" s="89">
        <v>1</v>
      </c>
      <c r="J44" s="72">
        <v>24</v>
      </c>
      <c r="K44" s="72">
        <v>978</v>
      </c>
      <c r="L44" s="165"/>
    </row>
    <row r="45" spans="1:12" s="75" customFormat="1">
      <c r="A45" s="65">
        <v>8</v>
      </c>
      <c r="B45" s="103" t="s">
        <v>90</v>
      </c>
      <c r="C45" s="89">
        <v>1</v>
      </c>
      <c r="D45" s="95">
        <v>21</v>
      </c>
      <c r="E45" s="72">
        <v>811</v>
      </c>
      <c r="F45" s="89">
        <v>1</v>
      </c>
      <c r="G45" s="72">
        <v>24</v>
      </c>
      <c r="H45" s="72">
        <v>985</v>
      </c>
      <c r="I45" s="89">
        <v>1</v>
      </c>
      <c r="J45" s="72">
        <v>31</v>
      </c>
      <c r="K45" s="72">
        <v>1227</v>
      </c>
      <c r="L45" s="165"/>
    </row>
    <row r="46" spans="1:12" s="24" customFormat="1" ht="11.4">
      <c r="A46" s="29" t="s">
        <v>7</v>
      </c>
      <c r="B46" s="30" t="s">
        <v>91</v>
      </c>
      <c r="C46" s="31">
        <f>SUM(C47,C51:C55)</f>
        <v>4</v>
      </c>
      <c r="D46" s="31">
        <f t="shared" ref="D46:K46" si="11">SUM(D47,D51:D55)</f>
        <v>95</v>
      </c>
      <c r="E46" s="31">
        <f t="shared" si="11"/>
        <v>2952</v>
      </c>
      <c r="F46" s="31">
        <f>SUM(F47,F51:F55)</f>
        <v>5</v>
      </c>
      <c r="G46" s="31">
        <f t="shared" si="11"/>
        <v>101</v>
      </c>
      <c r="H46" s="31">
        <f t="shared" si="11"/>
        <v>3170</v>
      </c>
      <c r="I46" s="31">
        <f>SUM(I47,I51:I55)</f>
        <v>5</v>
      </c>
      <c r="J46" s="31">
        <f>SUM(J47,J51:J55)</f>
        <v>115</v>
      </c>
      <c r="K46" s="31">
        <f t="shared" si="11"/>
        <v>3733</v>
      </c>
      <c r="L46" s="33"/>
    </row>
    <row r="47" spans="1:12" s="80" customFormat="1" ht="11.4">
      <c r="A47" s="65">
        <v>1</v>
      </c>
      <c r="B47" s="35" t="s">
        <v>92</v>
      </c>
      <c r="C47" s="36">
        <v>1</v>
      </c>
      <c r="D47" s="36">
        <v>20</v>
      </c>
      <c r="E47" s="36">
        <v>565</v>
      </c>
      <c r="F47" s="36">
        <v>1</v>
      </c>
      <c r="G47" s="36">
        <v>20</v>
      </c>
      <c r="H47" s="36">
        <v>465</v>
      </c>
      <c r="I47" s="36">
        <v>1</v>
      </c>
      <c r="J47" s="36">
        <v>20</v>
      </c>
      <c r="K47" s="36">
        <v>595</v>
      </c>
      <c r="L47" s="104"/>
    </row>
    <row r="48" spans="1:12">
      <c r="A48" s="7"/>
      <c r="B48" s="105" t="s">
        <v>93</v>
      </c>
      <c r="C48" s="106"/>
      <c r="D48" s="107">
        <v>13</v>
      </c>
      <c r="E48" s="44">
        <v>377</v>
      </c>
      <c r="F48" s="106"/>
      <c r="G48" s="44"/>
      <c r="H48" s="44"/>
      <c r="I48" s="106"/>
      <c r="J48" s="44"/>
      <c r="K48" s="44"/>
      <c r="L48" s="390" t="s">
        <v>94</v>
      </c>
    </row>
    <row r="49" spans="1:12">
      <c r="A49" s="81"/>
      <c r="B49" s="108" t="s">
        <v>95</v>
      </c>
      <c r="C49" s="106"/>
      <c r="D49" s="107">
        <v>7</v>
      </c>
      <c r="E49" s="44">
        <v>188</v>
      </c>
      <c r="F49" s="106"/>
      <c r="G49" s="44"/>
      <c r="H49" s="44"/>
      <c r="I49" s="106"/>
      <c r="J49" s="44"/>
      <c r="K49" s="44"/>
      <c r="L49" s="391"/>
    </row>
    <row r="50" spans="1:12">
      <c r="A50" s="81"/>
      <c r="B50" s="105" t="s">
        <v>96</v>
      </c>
      <c r="C50" s="106"/>
      <c r="D50" s="107"/>
      <c r="E50" s="44"/>
      <c r="F50" s="106"/>
      <c r="G50" s="44">
        <v>20</v>
      </c>
      <c r="H50" s="44">
        <v>465</v>
      </c>
      <c r="I50" s="106"/>
      <c r="J50" s="44">
        <v>20</v>
      </c>
      <c r="K50" s="44">
        <v>595</v>
      </c>
      <c r="L50" s="110" t="s">
        <v>97</v>
      </c>
    </row>
    <row r="51" spans="1:12" s="75" customFormat="1">
      <c r="A51" s="65">
        <v>2</v>
      </c>
      <c r="B51" s="76" t="s">
        <v>98</v>
      </c>
      <c r="C51" s="67">
        <v>1</v>
      </c>
      <c r="D51" s="69">
        <v>13</v>
      </c>
      <c r="E51" s="72">
        <v>229</v>
      </c>
      <c r="F51" s="67">
        <v>1</v>
      </c>
      <c r="G51" s="72">
        <v>10</v>
      </c>
      <c r="H51" s="72">
        <v>240</v>
      </c>
      <c r="I51" s="67">
        <v>1</v>
      </c>
      <c r="J51" s="72">
        <v>12</v>
      </c>
      <c r="K51" s="72">
        <v>309</v>
      </c>
      <c r="L51" s="132"/>
    </row>
    <row r="52" spans="1:12" s="75" customFormat="1">
      <c r="A52" s="65">
        <v>3</v>
      </c>
      <c r="B52" s="76" t="s">
        <v>99</v>
      </c>
      <c r="C52" s="67"/>
      <c r="D52" s="69"/>
      <c r="E52" s="72"/>
      <c r="F52" s="67">
        <v>1</v>
      </c>
      <c r="G52" s="72">
        <v>7</v>
      </c>
      <c r="H52" s="70">
        <v>195</v>
      </c>
      <c r="I52" s="67">
        <v>1</v>
      </c>
      <c r="J52" s="72">
        <v>8</v>
      </c>
      <c r="K52" s="70">
        <v>225</v>
      </c>
      <c r="L52" s="132"/>
    </row>
    <row r="53" spans="1:12">
      <c r="A53" s="81"/>
      <c r="B53" s="66" t="s">
        <v>62</v>
      </c>
      <c r="C53" s="106"/>
      <c r="D53" s="107">
        <v>9</v>
      </c>
      <c r="E53" s="44">
        <v>150</v>
      </c>
      <c r="F53" s="106"/>
      <c r="G53" s="44">
        <v>8</v>
      </c>
      <c r="H53" s="49">
        <v>145</v>
      </c>
      <c r="I53" s="106"/>
      <c r="J53" s="44">
        <v>11</v>
      </c>
      <c r="K53" s="49">
        <v>255</v>
      </c>
      <c r="L53" s="307"/>
    </row>
    <row r="54" spans="1:12" s="75" customFormat="1">
      <c r="A54" s="65">
        <v>4</v>
      </c>
      <c r="B54" s="76" t="s">
        <v>100</v>
      </c>
      <c r="C54" s="67">
        <v>1</v>
      </c>
      <c r="D54" s="69">
        <v>32</v>
      </c>
      <c r="E54" s="72">
        <v>1141</v>
      </c>
      <c r="F54" s="67">
        <v>1</v>
      </c>
      <c r="G54" s="72">
        <v>34</v>
      </c>
      <c r="H54" s="72">
        <v>1192</v>
      </c>
      <c r="I54" s="67">
        <v>1</v>
      </c>
      <c r="J54" s="72">
        <v>40</v>
      </c>
      <c r="K54" s="72">
        <v>1390</v>
      </c>
      <c r="L54" s="132"/>
    </row>
    <row r="55" spans="1:12" s="75" customFormat="1">
      <c r="A55" s="65">
        <v>5</v>
      </c>
      <c r="B55" s="103" t="s">
        <v>101</v>
      </c>
      <c r="C55" s="72">
        <v>1</v>
      </c>
      <c r="D55" s="95">
        <v>21</v>
      </c>
      <c r="E55" s="72">
        <v>867</v>
      </c>
      <c r="F55" s="72">
        <v>1</v>
      </c>
      <c r="G55" s="72">
        <v>22</v>
      </c>
      <c r="H55" s="72">
        <v>933</v>
      </c>
      <c r="I55" s="72">
        <v>1</v>
      </c>
      <c r="J55" s="72">
        <v>24</v>
      </c>
      <c r="K55" s="72">
        <v>959</v>
      </c>
      <c r="L55" s="132"/>
    </row>
    <row r="56" spans="1:12" s="24" customFormat="1" ht="11.4">
      <c r="A56" s="29" t="s">
        <v>102</v>
      </c>
      <c r="B56" s="30" t="s">
        <v>103</v>
      </c>
      <c r="C56" s="31">
        <f>SUM(C57,C61:C64)</f>
        <v>4</v>
      </c>
      <c r="D56" s="31">
        <f>SUM(D57,D61:D64)</f>
        <v>76</v>
      </c>
      <c r="E56" s="31">
        <f t="shared" ref="E56:K56" si="12">SUM(E57,E61:E64)</f>
        <v>2294</v>
      </c>
      <c r="F56" s="31">
        <f>SUM(F57,F61:F64)</f>
        <v>4</v>
      </c>
      <c r="G56" s="31">
        <f t="shared" si="12"/>
        <v>83</v>
      </c>
      <c r="H56" s="31">
        <f t="shared" si="12"/>
        <v>2679</v>
      </c>
      <c r="I56" s="31">
        <f>SUM(I57,I61:I64)</f>
        <v>4</v>
      </c>
      <c r="J56" s="31">
        <f t="shared" si="12"/>
        <v>100</v>
      </c>
      <c r="K56" s="31">
        <f t="shared" si="12"/>
        <v>3348</v>
      </c>
      <c r="L56" s="33"/>
    </row>
    <row r="57" spans="1:12" s="80" customFormat="1" ht="11.4">
      <c r="A57" s="65">
        <v>1</v>
      </c>
      <c r="B57" s="35" t="s">
        <v>104</v>
      </c>
      <c r="C57" s="36">
        <v>1</v>
      </c>
      <c r="D57" s="36">
        <v>17</v>
      </c>
      <c r="E57" s="36">
        <v>432</v>
      </c>
      <c r="F57" s="36">
        <v>1</v>
      </c>
      <c r="G57" s="36">
        <v>17</v>
      </c>
      <c r="H57" s="36">
        <v>471</v>
      </c>
      <c r="I57" s="36">
        <v>1</v>
      </c>
      <c r="J57" s="36">
        <v>22</v>
      </c>
      <c r="K57" s="36">
        <v>667</v>
      </c>
      <c r="L57" s="104"/>
    </row>
    <row r="58" spans="1:12">
      <c r="A58" s="7"/>
      <c r="B58" s="113" t="s">
        <v>105</v>
      </c>
      <c r="C58" s="106"/>
      <c r="D58" s="107">
        <v>12</v>
      </c>
      <c r="E58" s="49">
        <v>308</v>
      </c>
      <c r="F58" s="106"/>
      <c r="G58" s="44">
        <v>13</v>
      </c>
      <c r="H58" s="44">
        <v>331</v>
      </c>
      <c r="I58" s="106"/>
      <c r="J58" s="44"/>
      <c r="K58" s="44"/>
      <c r="L58" s="376" t="s">
        <v>106</v>
      </c>
    </row>
    <row r="59" spans="1:12">
      <c r="A59" s="81"/>
      <c r="B59" s="113" t="s">
        <v>107</v>
      </c>
      <c r="C59" s="106"/>
      <c r="D59" s="107">
        <v>5</v>
      </c>
      <c r="E59" s="49">
        <v>124</v>
      </c>
      <c r="F59" s="106"/>
      <c r="G59" s="44">
        <v>4</v>
      </c>
      <c r="H59" s="44">
        <v>140</v>
      </c>
      <c r="I59" s="106"/>
      <c r="J59" s="44"/>
      <c r="K59" s="44"/>
      <c r="L59" s="377"/>
    </row>
    <row r="60" spans="1:12">
      <c r="A60" s="81"/>
      <c r="B60" s="113" t="s">
        <v>105</v>
      </c>
      <c r="C60" s="106"/>
      <c r="D60" s="107"/>
      <c r="E60" s="49"/>
      <c r="F60" s="106"/>
      <c r="G60" s="44">
        <v>0</v>
      </c>
      <c r="H60" s="44">
        <v>0</v>
      </c>
      <c r="I60" s="106"/>
      <c r="J60" s="44">
        <v>22</v>
      </c>
      <c r="K60" s="44">
        <v>667</v>
      </c>
      <c r="L60" s="102" t="s">
        <v>108</v>
      </c>
    </row>
    <row r="61" spans="1:12" s="75" customFormat="1">
      <c r="A61" s="65">
        <v>2</v>
      </c>
      <c r="B61" s="76" t="s">
        <v>109</v>
      </c>
      <c r="C61" s="67">
        <v>1</v>
      </c>
      <c r="D61" s="69">
        <v>6</v>
      </c>
      <c r="E61" s="72">
        <v>125</v>
      </c>
      <c r="F61" s="67">
        <v>1</v>
      </c>
      <c r="G61" s="72">
        <v>9</v>
      </c>
      <c r="H61" s="72">
        <v>205</v>
      </c>
      <c r="I61" s="67">
        <v>1</v>
      </c>
      <c r="J61" s="72">
        <v>10</v>
      </c>
      <c r="K61" s="72">
        <v>268</v>
      </c>
      <c r="L61" s="165"/>
    </row>
    <row r="62" spans="1:12">
      <c r="A62" s="81"/>
      <c r="B62" s="66" t="s">
        <v>62</v>
      </c>
      <c r="C62" s="106"/>
      <c r="D62" s="107">
        <v>10</v>
      </c>
      <c r="E62" s="44">
        <v>181</v>
      </c>
      <c r="F62" s="106"/>
      <c r="G62" s="44">
        <v>6</v>
      </c>
      <c r="H62" s="44">
        <v>115</v>
      </c>
      <c r="I62" s="106"/>
      <c r="J62" s="44">
        <v>7</v>
      </c>
      <c r="K62" s="44">
        <v>175</v>
      </c>
      <c r="L62" s="102"/>
    </row>
    <row r="63" spans="1:12" s="75" customFormat="1">
      <c r="A63" s="65">
        <v>3</v>
      </c>
      <c r="B63" s="76" t="s">
        <v>110</v>
      </c>
      <c r="C63" s="67">
        <v>1</v>
      </c>
      <c r="D63" s="69">
        <v>27</v>
      </c>
      <c r="E63" s="72">
        <v>937</v>
      </c>
      <c r="F63" s="67">
        <v>1</v>
      </c>
      <c r="G63" s="72">
        <v>32</v>
      </c>
      <c r="H63" s="72">
        <v>1137</v>
      </c>
      <c r="I63" s="67">
        <v>1</v>
      </c>
      <c r="J63" s="72">
        <v>39</v>
      </c>
      <c r="K63" s="72">
        <v>1377</v>
      </c>
      <c r="L63" s="165"/>
    </row>
    <row r="64" spans="1:12" s="75" customFormat="1">
      <c r="A64" s="65">
        <v>4</v>
      </c>
      <c r="B64" s="103" t="s">
        <v>111</v>
      </c>
      <c r="C64" s="89">
        <v>1</v>
      </c>
      <c r="D64" s="95">
        <v>16</v>
      </c>
      <c r="E64" s="72">
        <v>619</v>
      </c>
      <c r="F64" s="89">
        <v>1</v>
      </c>
      <c r="G64" s="72">
        <v>19</v>
      </c>
      <c r="H64" s="72">
        <v>751</v>
      </c>
      <c r="I64" s="89">
        <v>1</v>
      </c>
      <c r="J64" s="72">
        <v>22</v>
      </c>
      <c r="K64" s="72">
        <v>861</v>
      </c>
      <c r="L64" s="165"/>
    </row>
    <row r="65" spans="1:12" s="24" customFormat="1" ht="11.4">
      <c r="A65" s="29" t="s">
        <v>112</v>
      </c>
      <c r="B65" s="30" t="s">
        <v>113</v>
      </c>
      <c r="C65" s="31">
        <f t="shared" ref="C65:K65" si="13">SUM(C66,C69:C70,C74)</f>
        <v>3</v>
      </c>
      <c r="D65" s="31">
        <f t="shared" si="13"/>
        <v>80</v>
      </c>
      <c r="E65" s="31">
        <f t="shared" si="13"/>
        <v>2670</v>
      </c>
      <c r="F65" s="31">
        <f t="shared" ref="F65" si="14">SUM(F66,F69:F70,F74)</f>
        <v>3</v>
      </c>
      <c r="G65" s="31">
        <f t="shared" si="13"/>
        <v>81</v>
      </c>
      <c r="H65" s="31">
        <f t="shared" si="13"/>
        <v>2779</v>
      </c>
      <c r="I65" s="31">
        <f t="shared" si="13"/>
        <v>3</v>
      </c>
      <c r="J65" s="31">
        <f t="shared" si="13"/>
        <v>93</v>
      </c>
      <c r="K65" s="31">
        <f t="shared" si="13"/>
        <v>3247</v>
      </c>
      <c r="L65" s="116"/>
    </row>
    <row r="66" spans="1:12" s="80" customFormat="1" ht="11.4">
      <c r="A66" s="65">
        <v>1</v>
      </c>
      <c r="B66" s="35" t="s">
        <v>114</v>
      </c>
      <c r="C66" s="36">
        <v>1</v>
      </c>
      <c r="D66" s="36">
        <v>22</v>
      </c>
      <c r="E66" s="36">
        <v>619</v>
      </c>
      <c r="F66" s="36">
        <v>1</v>
      </c>
      <c r="G66" s="36">
        <v>22</v>
      </c>
      <c r="H66" s="36">
        <v>615</v>
      </c>
      <c r="I66" s="36">
        <v>1</v>
      </c>
      <c r="J66" s="36">
        <v>23</v>
      </c>
      <c r="K66" s="36">
        <v>719</v>
      </c>
      <c r="L66" s="117"/>
    </row>
    <row r="67" spans="1:12">
      <c r="A67" s="7"/>
      <c r="B67" s="113" t="s">
        <v>115</v>
      </c>
      <c r="C67" s="106"/>
      <c r="D67" s="107">
        <v>13</v>
      </c>
      <c r="E67" s="49">
        <v>372</v>
      </c>
      <c r="F67" s="106"/>
      <c r="G67" s="44">
        <v>13</v>
      </c>
      <c r="H67" s="44">
        <v>345</v>
      </c>
      <c r="I67" s="106"/>
      <c r="J67" s="44">
        <v>14</v>
      </c>
      <c r="K67" s="44">
        <v>425</v>
      </c>
      <c r="L67" s="102"/>
    </row>
    <row r="68" spans="1:12">
      <c r="A68" s="81"/>
      <c r="B68" s="113" t="s">
        <v>116</v>
      </c>
      <c r="C68" s="106"/>
      <c r="D68" s="107">
        <v>9</v>
      </c>
      <c r="E68" s="49">
        <v>247</v>
      </c>
      <c r="F68" s="106"/>
      <c r="G68" s="44">
        <v>9</v>
      </c>
      <c r="H68" s="44">
        <v>270</v>
      </c>
      <c r="I68" s="106"/>
      <c r="J68" s="44">
        <v>9</v>
      </c>
      <c r="K68" s="44">
        <v>294</v>
      </c>
      <c r="L68" s="102"/>
    </row>
    <row r="69" spans="1:12">
      <c r="A69" s="81"/>
      <c r="B69" s="66" t="s">
        <v>62</v>
      </c>
      <c r="C69" s="106"/>
      <c r="D69" s="107">
        <v>4</v>
      </c>
      <c r="E69" s="49">
        <v>100</v>
      </c>
      <c r="F69" s="106"/>
      <c r="G69" s="44">
        <v>3</v>
      </c>
      <c r="H69" s="44">
        <v>65</v>
      </c>
      <c r="I69" s="106"/>
      <c r="J69" s="44">
        <v>5</v>
      </c>
      <c r="K69" s="44">
        <v>125</v>
      </c>
      <c r="L69" s="102"/>
    </row>
    <row r="70" spans="1:12" s="75" customFormat="1">
      <c r="A70" s="65">
        <v>2</v>
      </c>
      <c r="B70" s="76" t="s">
        <v>117</v>
      </c>
      <c r="C70" s="67">
        <v>1</v>
      </c>
      <c r="D70" s="67">
        <v>35</v>
      </c>
      <c r="E70" s="67">
        <v>1170</v>
      </c>
      <c r="F70" s="67">
        <v>1</v>
      </c>
      <c r="G70" s="67">
        <v>34</v>
      </c>
      <c r="H70" s="67">
        <v>1187</v>
      </c>
      <c r="I70" s="67">
        <v>1</v>
      </c>
      <c r="J70" s="67">
        <v>41</v>
      </c>
      <c r="K70" s="67">
        <v>1438</v>
      </c>
      <c r="L70" s="165"/>
    </row>
    <row r="71" spans="1:12">
      <c r="A71" s="7"/>
      <c r="B71" s="113" t="s">
        <v>118</v>
      </c>
      <c r="C71" s="106"/>
      <c r="D71" s="107">
        <v>17</v>
      </c>
      <c r="E71" s="49">
        <v>568</v>
      </c>
      <c r="F71" s="106"/>
      <c r="G71" s="44">
        <v>17</v>
      </c>
      <c r="H71" s="44">
        <v>611</v>
      </c>
      <c r="I71" s="106"/>
      <c r="J71" s="44">
        <v>21</v>
      </c>
      <c r="K71" s="44">
        <v>740</v>
      </c>
      <c r="L71" s="102"/>
    </row>
    <row r="72" spans="1:12">
      <c r="A72" s="7"/>
      <c r="B72" s="113" t="s">
        <v>119</v>
      </c>
      <c r="C72" s="106"/>
      <c r="D72" s="107">
        <v>18</v>
      </c>
      <c r="E72" s="49">
        <v>602</v>
      </c>
      <c r="F72" s="106"/>
      <c r="G72" s="44">
        <v>17</v>
      </c>
      <c r="H72" s="44">
        <v>576</v>
      </c>
      <c r="I72" s="106"/>
      <c r="J72" s="44">
        <v>20</v>
      </c>
      <c r="K72" s="44">
        <v>698</v>
      </c>
      <c r="L72" s="102"/>
    </row>
    <row r="73" spans="1:12">
      <c r="A73" s="81"/>
      <c r="B73" s="113" t="s">
        <v>120</v>
      </c>
      <c r="C73" s="106"/>
      <c r="D73" s="107"/>
      <c r="E73" s="49"/>
      <c r="F73" s="106"/>
      <c r="G73" s="44"/>
      <c r="H73" s="44"/>
      <c r="I73" s="106"/>
      <c r="J73" s="44"/>
      <c r="K73" s="44"/>
      <c r="L73" s="110" t="s">
        <v>121</v>
      </c>
    </row>
    <row r="74" spans="1:12" s="75" customFormat="1">
      <c r="A74" s="65">
        <v>3</v>
      </c>
      <c r="B74" s="103" t="s">
        <v>122</v>
      </c>
      <c r="C74" s="89">
        <v>1</v>
      </c>
      <c r="D74" s="95">
        <v>19</v>
      </c>
      <c r="E74" s="72">
        <v>781</v>
      </c>
      <c r="F74" s="89">
        <v>1</v>
      </c>
      <c r="G74" s="72">
        <v>22</v>
      </c>
      <c r="H74" s="72">
        <v>912</v>
      </c>
      <c r="I74" s="89">
        <v>1</v>
      </c>
      <c r="J74" s="72">
        <v>24</v>
      </c>
      <c r="K74" s="72">
        <v>965</v>
      </c>
      <c r="L74" s="165"/>
    </row>
    <row r="75" spans="1:12" s="24" customFormat="1" ht="11.4">
      <c r="A75" s="29" t="s">
        <v>123</v>
      </c>
      <c r="B75" s="30" t="s">
        <v>124</v>
      </c>
      <c r="C75" s="31">
        <f t="shared" ref="C75:E75" si="15">SUM(C76:C78,C81)</f>
        <v>3</v>
      </c>
      <c r="D75" s="31">
        <f t="shared" si="15"/>
        <v>66</v>
      </c>
      <c r="E75" s="31">
        <f t="shared" si="15"/>
        <v>2268</v>
      </c>
      <c r="F75" s="31">
        <f t="shared" ref="F75" si="16">SUM(F76:F78,F81)</f>
        <v>3</v>
      </c>
      <c r="G75" s="31">
        <f t="shared" ref="G75:I75" si="17">SUM(G76:G78,G81)</f>
        <v>67</v>
      </c>
      <c r="H75" s="31">
        <f t="shared" si="17"/>
        <v>2303</v>
      </c>
      <c r="I75" s="31">
        <f t="shared" si="17"/>
        <v>3</v>
      </c>
      <c r="J75" s="31">
        <f t="shared" ref="J75:K75" si="18">SUM(J76:J78,J81)</f>
        <v>79</v>
      </c>
      <c r="K75" s="31">
        <f t="shared" si="18"/>
        <v>2752</v>
      </c>
      <c r="L75" s="33"/>
    </row>
    <row r="76" spans="1:12" s="75" customFormat="1">
      <c r="A76" s="65">
        <v>1</v>
      </c>
      <c r="B76" s="120" t="s">
        <v>125</v>
      </c>
      <c r="C76" s="67">
        <v>1</v>
      </c>
      <c r="D76" s="69">
        <v>16</v>
      </c>
      <c r="E76" s="72">
        <v>506</v>
      </c>
      <c r="F76" s="67">
        <v>1</v>
      </c>
      <c r="G76" s="72">
        <v>16</v>
      </c>
      <c r="H76" s="72">
        <v>396</v>
      </c>
      <c r="I76" s="67">
        <v>1</v>
      </c>
      <c r="J76" s="72">
        <v>19</v>
      </c>
      <c r="K76" s="72">
        <v>603</v>
      </c>
      <c r="L76" s="132"/>
    </row>
    <row r="77" spans="1:12">
      <c r="A77" s="81"/>
      <c r="B77" s="66" t="s">
        <v>62</v>
      </c>
      <c r="C77" s="106"/>
      <c r="D77" s="107">
        <v>3</v>
      </c>
      <c r="E77" s="44">
        <v>87</v>
      </c>
      <c r="F77" s="106"/>
      <c r="G77" s="44">
        <v>3</v>
      </c>
      <c r="H77" s="44">
        <v>85</v>
      </c>
      <c r="I77" s="106"/>
      <c r="J77" s="44">
        <v>4</v>
      </c>
      <c r="K77" s="44">
        <v>100</v>
      </c>
      <c r="L77" s="307"/>
    </row>
    <row r="78" spans="1:12" s="75" customFormat="1">
      <c r="A78" s="65">
        <v>2</v>
      </c>
      <c r="B78" s="76" t="s">
        <v>126</v>
      </c>
      <c r="C78" s="67">
        <v>1</v>
      </c>
      <c r="D78" s="67">
        <v>30</v>
      </c>
      <c r="E78" s="67">
        <v>965</v>
      </c>
      <c r="F78" s="67">
        <v>1</v>
      </c>
      <c r="G78" s="67">
        <v>29</v>
      </c>
      <c r="H78" s="67">
        <v>1017</v>
      </c>
      <c r="I78" s="67">
        <v>1</v>
      </c>
      <c r="J78" s="67">
        <v>35</v>
      </c>
      <c r="K78" s="67">
        <v>1216</v>
      </c>
      <c r="L78" s="39"/>
    </row>
    <row r="79" spans="1:12">
      <c r="A79" s="7"/>
      <c r="B79" s="113" t="s">
        <v>127</v>
      </c>
      <c r="C79" s="106"/>
      <c r="D79" s="107">
        <v>28</v>
      </c>
      <c r="E79" s="44">
        <v>911</v>
      </c>
      <c r="F79" s="106"/>
      <c r="G79" s="44">
        <v>29</v>
      </c>
      <c r="H79" s="44">
        <v>1017</v>
      </c>
      <c r="I79" s="106"/>
      <c r="J79" s="44">
        <v>35</v>
      </c>
      <c r="K79" s="44">
        <v>1216</v>
      </c>
      <c r="L79" s="307"/>
    </row>
    <row r="80" spans="1:12">
      <c r="A80" s="81"/>
      <c r="B80" s="113" t="s">
        <v>128</v>
      </c>
      <c r="C80" s="106"/>
      <c r="D80" s="107">
        <v>2</v>
      </c>
      <c r="E80" s="44">
        <v>54</v>
      </c>
      <c r="F80" s="106"/>
      <c r="G80" s="44"/>
      <c r="H80" s="44"/>
      <c r="I80" s="106"/>
      <c r="J80" s="44"/>
      <c r="K80" s="44"/>
      <c r="L80" s="110" t="s">
        <v>129</v>
      </c>
    </row>
    <row r="81" spans="1:12" s="75" customFormat="1">
      <c r="A81" s="65">
        <v>3</v>
      </c>
      <c r="B81" s="120" t="s">
        <v>130</v>
      </c>
      <c r="C81" s="67">
        <v>1</v>
      </c>
      <c r="D81" s="67">
        <v>17</v>
      </c>
      <c r="E81" s="67">
        <v>710</v>
      </c>
      <c r="F81" s="67">
        <v>1</v>
      </c>
      <c r="G81" s="67">
        <v>19</v>
      </c>
      <c r="H81" s="67">
        <v>805</v>
      </c>
      <c r="I81" s="67">
        <v>1</v>
      </c>
      <c r="J81" s="67">
        <v>21</v>
      </c>
      <c r="K81" s="67">
        <v>833</v>
      </c>
      <c r="L81" s="39"/>
    </row>
    <row r="82" spans="1:12">
      <c r="A82" s="7"/>
      <c r="B82" s="113" t="s">
        <v>131</v>
      </c>
      <c r="C82" s="106"/>
      <c r="D82" s="107">
        <v>17</v>
      </c>
      <c r="E82" s="44">
        <v>710</v>
      </c>
      <c r="F82" s="106"/>
      <c r="G82" s="44">
        <v>19</v>
      </c>
      <c r="H82" s="44">
        <v>805</v>
      </c>
      <c r="I82" s="106"/>
      <c r="J82" s="44">
        <v>21</v>
      </c>
      <c r="K82" s="44">
        <v>833</v>
      </c>
      <c r="L82" s="110" t="s">
        <v>132</v>
      </c>
    </row>
    <row r="83" spans="1:12">
      <c r="A83" s="81"/>
      <c r="B83" s="105" t="s">
        <v>133</v>
      </c>
      <c r="C83" s="106"/>
      <c r="D83" s="107"/>
      <c r="E83" s="49"/>
      <c r="F83" s="106"/>
      <c r="G83" s="44">
        <v>0</v>
      </c>
      <c r="H83" s="44">
        <v>0</v>
      </c>
      <c r="I83" s="106"/>
      <c r="J83" s="44">
        <v>0</v>
      </c>
      <c r="K83" s="44">
        <v>0</v>
      </c>
      <c r="L83" s="102" t="s">
        <v>134</v>
      </c>
    </row>
    <row r="84" spans="1:12" s="24" customFormat="1" ht="11.4">
      <c r="A84" s="29" t="s">
        <v>135</v>
      </c>
      <c r="B84" s="30" t="s">
        <v>136</v>
      </c>
      <c r="C84" s="31">
        <f t="shared" ref="C84:E84" si="19">SUM(C85,C88:C90)</f>
        <v>3</v>
      </c>
      <c r="D84" s="31">
        <f t="shared" si="19"/>
        <v>66</v>
      </c>
      <c r="E84" s="31">
        <f t="shared" si="19"/>
        <v>2091</v>
      </c>
      <c r="F84" s="31">
        <f t="shared" ref="F84" si="20">SUM(F85,F88:F90)</f>
        <v>3</v>
      </c>
      <c r="G84" s="31">
        <f t="shared" ref="G84" si="21">SUM(G85,G88:G90)</f>
        <v>69</v>
      </c>
      <c r="H84" s="31">
        <f>SUM(H85,H88:H90)</f>
        <v>2279</v>
      </c>
      <c r="I84" s="31">
        <f t="shared" ref="I84" si="22">SUM(I85,I88:I90)</f>
        <v>3</v>
      </c>
      <c r="J84" s="31">
        <f t="shared" ref="J84:K84" si="23">SUM(J85,J88:J90)</f>
        <v>86</v>
      </c>
      <c r="K84" s="31">
        <f t="shared" si="23"/>
        <v>2928</v>
      </c>
      <c r="L84" s="33"/>
    </row>
    <row r="85" spans="1:12" s="80" customFormat="1" ht="11.4">
      <c r="A85" s="65">
        <v>1</v>
      </c>
      <c r="B85" s="35" t="s">
        <v>137</v>
      </c>
      <c r="C85" s="36">
        <v>1</v>
      </c>
      <c r="D85" s="36">
        <v>15</v>
      </c>
      <c r="E85" s="36">
        <v>465</v>
      </c>
      <c r="F85" s="36">
        <v>1</v>
      </c>
      <c r="G85" s="36">
        <v>16</v>
      </c>
      <c r="H85" s="36">
        <v>445</v>
      </c>
      <c r="I85" s="36">
        <v>1</v>
      </c>
      <c r="J85" s="36">
        <v>21</v>
      </c>
      <c r="K85" s="36">
        <v>643</v>
      </c>
      <c r="L85" s="39"/>
    </row>
    <row r="86" spans="1:12">
      <c r="A86" s="7"/>
      <c r="B86" s="105" t="s">
        <v>138</v>
      </c>
      <c r="C86" s="106"/>
      <c r="D86" s="107">
        <v>15</v>
      </c>
      <c r="E86" s="49">
        <v>465</v>
      </c>
      <c r="F86" s="106"/>
      <c r="G86" s="44"/>
      <c r="H86" s="44"/>
      <c r="I86" s="106"/>
      <c r="J86" s="44"/>
      <c r="K86" s="44"/>
      <c r="L86" s="110" t="s">
        <v>139</v>
      </c>
    </row>
    <row r="87" spans="1:12">
      <c r="A87" s="81"/>
      <c r="B87" s="105" t="s">
        <v>140</v>
      </c>
      <c r="C87" s="106"/>
      <c r="D87" s="107"/>
      <c r="E87" s="49"/>
      <c r="F87" s="106"/>
      <c r="G87" s="44">
        <v>16</v>
      </c>
      <c r="H87" s="44">
        <v>445</v>
      </c>
      <c r="I87" s="106"/>
      <c r="J87" s="44">
        <v>21</v>
      </c>
      <c r="K87" s="44">
        <v>643</v>
      </c>
      <c r="L87" s="308"/>
    </row>
    <row r="88" spans="1:12" s="75" customFormat="1">
      <c r="A88" s="65"/>
      <c r="B88" s="66" t="s">
        <v>62</v>
      </c>
      <c r="C88" s="67"/>
      <c r="D88" s="69">
        <v>8</v>
      </c>
      <c r="E88" s="70">
        <v>135</v>
      </c>
      <c r="F88" s="67"/>
      <c r="G88" s="72">
        <v>6</v>
      </c>
      <c r="H88" s="72">
        <v>120</v>
      </c>
      <c r="I88" s="67"/>
      <c r="J88" s="72">
        <v>8</v>
      </c>
      <c r="K88" s="72">
        <v>193</v>
      </c>
      <c r="L88" s="306"/>
    </row>
    <row r="89" spans="1:12" s="75" customFormat="1">
      <c r="A89" s="65">
        <v>2</v>
      </c>
      <c r="B89" s="76" t="s">
        <v>141</v>
      </c>
      <c r="C89" s="67">
        <v>1</v>
      </c>
      <c r="D89" s="69">
        <v>28</v>
      </c>
      <c r="E89" s="72">
        <v>904</v>
      </c>
      <c r="F89" s="67">
        <v>1</v>
      </c>
      <c r="G89" s="72">
        <v>29</v>
      </c>
      <c r="H89" s="72">
        <v>1000</v>
      </c>
      <c r="I89" s="67">
        <v>1</v>
      </c>
      <c r="J89" s="72">
        <v>38</v>
      </c>
      <c r="K89" s="72">
        <v>1332</v>
      </c>
      <c r="L89" s="165"/>
    </row>
    <row r="90" spans="1:12" s="75" customFormat="1">
      <c r="A90" s="65">
        <v>3</v>
      </c>
      <c r="B90" s="103" t="s">
        <v>142</v>
      </c>
      <c r="C90" s="89">
        <v>1</v>
      </c>
      <c r="D90" s="95">
        <v>15</v>
      </c>
      <c r="E90" s="70">
        <v>587</v>
      </c>
      <c r="F90" s="89">
        <v>1</v>
      </c>
      <c r="G90" s="72">
        <v>18</v>
      </c>
      <c r="H90" s="72">
        <v>714</v>
      </c>
      <c r="I90" s="89">
        <v>1</v>
      </c>
      <c r="J90" s="72">
        <v>19</v>
      </c>
      <c r="K90" s="72">
        <v>760</v>
      </c>
      <c r="L90" s="39"/>
    </row>
    <row r="91" spans="1:12" s="24" customFormat="1" ht="11.4">
      <c r="A91" s="29" t="s">
        <v>143</v>
      </c>
      <c r="B91" s="30" t="s">
        <v>144</v>
      </c>
      <c r="C91" s="31">
        <f t="shared" ref="C91:E91" si="24">SUM(C92,C95:C98,C101)</f>
        <v>5</v>
      </c>
      <c r="D91" s="31">
        <f t="shared" si="24"/>
        <v>92</v>
      </c>
      <c r="E91" s="31">
        <f t="shared" si="24"/>
        <v>2874</v>
      </c>
      <c r="F91" s="31">
        <f t="shared" ref="F91" si="25">SUM(F92,F95:F98,F101)</f>
        <v>5</v>
      </c>
      <c r="G91" s="31">
        <f t="shared" ref="G91:I91" si="26">SUM(G92,G95:G98,G101)</f>
        <v>102</v>
      </c>
      <c r="H91" s="31">
        <f t="shared" si="26"/>
        <v>3199</v>
      </c>
      <c r="I91" s="31">
        <f t="shared" si="26"/>
        <v>5</v>
      </c>
      <c r="J91" s="31">
        <f t="shared" ref="J91:K91" si="27">SUM(J92,J95:J98,J101)</f>
        <v>119</v>
      </c>
      <c r="K91" s="31">
        <f t="shared" si="27"/>
        <v>4069</v>
      </c>
      <c r="L91" s="33"/>
    </row>
    <row r="92" spans="1:12" s="80" customFormat="1" ht="11.4">
      <c r="A92" s="65">
        <v>1</v>
      </c>
      <c r="B92" s="35" t="s">
        <v>145</v>
      </c>
      <c r="C92" s="36">
        <v>1</v>
      </c>
      <c r="D92" s="36">
        <v>20</v>
      </c>
      <c r="E92" s="36">
        <v>575</v>
      </c>
      <c r="F92" s="36">
        <v>1</v>
      </c>
      <c r="G92" s="36">
        <v>20</v>
      </c>
      <c r="H92" s="36">
        <v>458</v>
      </c>
      <c r="I92" s="36">
        <v>1</v>
      </c>
      <c r="J92" s="36">
        <v>23</v>
      </c>
      <c r="K92" s="36">
        <v>755</v>
      </c>
      <c r="L92" s="39"/>
    </row>
    <row r="93" spans="1:12">
      <c r="A93" s="7"/>
      <c r="B93" s="113" t="s">
        <v>146</v>
      </c>
      <c r="C93" s="106"/>
      <c r="D93" s="106">
        <v>12</v>
      </c>
      <c r="E93" s="49">
        <v>356</v>
      </c>
      <c r="F93" s="106"/>
      <c r="G93" s="44">
        <v>13</v>
      </c>
      <c r="H93" s="44">
        <v>306</v>
      </c>
      <c r="I93" s="106"/>
      <c r="J93" s="44">
        <v>14</v>
      </c>
      <c r="K93" s="44">
        <v>460</v>
      </c>
      <c r="L93" s="102"/>
    </row>
    <row r="94" spans="1:12">
      <c r="A94" s="81"/>
      <c r="B94" s="113" t="s">
        <v>147</v>
      </c>
      <c r="C94" s="106"/>
      <c r="D94" s="106">
        <v>8</v>
      </c>
      <c r="E94" s="49">
        <v>219</v>
      </c>
      <c r="F94" s="106"/>
      <c r="G94" s="44">
        <v>7</v>
      </c>
      <c r="H94" s="44">
        <v>152</v>
      </c>
      <c r="I94" s="106"/>
      <c r="J94" s="44">
        <v>9</v>
      </c>
      <c r="K94" s="44">
        <v>295</v>
      </c>
      <c r="L94" s="102"/>
    </row>
    <row r="95" spans="1:12" s="75" customFormat="1">
      <c r="A95" s="65">
        <v>2</v>
      </c>
      <c r="B95" s="76" t="s">
        <v>148</v>
      </c>
      <c r="C95" s="67">
        <v>1</v>
      </c>
      <c r="D95" s="67">
        <v>8</v>
      </c>
      <c r="E95" s="72">
        <v>145</v>
      </c>
      <c r="F95" s="67">
        <v>1</v>
      </c>
      <c r="G95" s="72">
        <v>7</v>
      </c>
      <c r="H95" s="72">
        <v>155</v>
      </c>
      <c r="I95" s="67">
        <v>1</v>
      </c>
      <c r="J95" s="72">
        <v>7</v>
      </c>
      <c r="K95" s="72">
        <v>205</v>
      </c>
      <c r="L95" s="165"/>
    </row>
    <row r="96" spans="1:12" s="75" customFormat="1">
      <c r="A96" s="65">
        <v>3</v>
      </c>
      <c r="B96" s="76" t="s">
        <v>149</v>
      </c>
      <c r="C96" s="77">
        <v>1</v>
      </c>
      <c r="D96" s="67">
        <v>8</v>
      </c>
      <c r="E96" s="70">
        <v>175</v>
      </c>
      <c r="F96" s="77">
        <v>1</v>
      </c>
      <c r="G96" s="72">
        <v>8</v>
      </c>
      <c r="H96" s="72">
        <v>195</v>
      </c>
      <c r="I96" s="77">
        <v>1</v>
      </c>
      <c r="J96" s="72">
        <v>8</v>
      </c>
      <c r="K96" s="72">
        <v>230</v>
      </c>
      <c r="L96" s="165"/>
    </row>
    <row r="97" spans="1:12">
      <c r="A97" s="81"/>
      <c r="B97" s="66" t="s">
        <v>62</v>
      </c>
      <c r="C97" s="43"/>
      <c r="D97" s="106">
        <v>4</v>
      </c>
      <c r="E97" s="49">
        <v>60</v>
      </c>
      <c r="F97" s="43"/>
      <c r="G97" s="44">
        <v>6</v>
      </c>
      <c r="H97" s="44">
        <v>120</v>
      </c>
      <c r="I97" s="43"/>
      <c r="J97" s="44">
        <v>7</v>
      </c>
      <c r="K97" s="44">
        <v>180</v>
      </c>
      <c r="L97" s="102"/>
    </row>
    <row r="98" spans="1:12" s="75" customFormat="1">
      <c r="A98" s="65">
        <v>4</v>
      </c>
      <c r="B98" s="120" t="s">
        <v>150</v>
      </c>
      <c r="C98" s="77">
        <v>1</v>
      </c>
      <c r="D98" s="77">
        <v>34</v>
      </c>
      <c r="E98" s="77">
        <v>1197</v>
      </c>
      <c r="F98" s="77">
        <v>1</v>
      </c>
      <c r="G98" s="77">
        <v>39</v>
      </c>
      <c r="H98" s="77">
        <v>1379</v>
      </c>
      <c r="I98" s="77">
        <v>1</v>
      </c>
      <c r="J98" s="77">
        <v>48</v>
      </c>
      <c r="K98" s="77">
        <v>1670</v>
      </c>
      <c r="L98" s="165"/>
    </row>
    <row r="99" spans="1:12">
      <c r="A99" s="19"/>
      <c r="B99" s="127" t="s">
        <v>151</v>
      </c>
      <c r="C99" s="106"/>
      <c r="D99" s="106">
        <v>24</v>
      </c>
      <c r="E99" s="44">
        <v>842</v>
      </c>
      <c r="F99" s="106"/>
      <c r="G99" s="44">
        <v>28</v>
      </c>
      <c r="H99" s="44">
        <v>970</v>
      </c>
      <c r="I99" s="106"/>
      <c r="J99" s="44">
        <v>33</v>
      </c>
      <c r="K99" s="44">
        <v>1175</v>
      </c>
      <c r="L99" s="102"/>
    </row>
    <row r="100" spans="1:12">
      <c r="A100" s="81"/>
      <c r="B100" s="113" t="s">
        <v>147</v>
      </c>
      <c r="C100" s="106"/>
      <c r="D100" s="106">
        <v>10</v>
      </c>
      <c r="E100" s="44">
        <v>355</v>
      </c>
      <c r="F100" s="106"/>
      <c r="G100" s="44">
        <v>11</v>
      </c>
      <c r="H100" s="44">
        <v>409</v>
      </c>
      <c r="I100" s="106"/>
      <c r="J100" s="44">
        <v>15</v>
      </c>
      <c r="K100" s="44">
        <v>495</v>
      </c>
      <c r="L100" s="102"/>
    </row>
    <row r="101" spans="1:12" s="75" customFormat="1">
      <c r="A101" s="65">
        <v>5</v>
      </c>
      <c r="B101" s="120" t="s">
        <v>152</v>
      </c>
      <c r="C101" s="67">
        <v>1</v>
      </c>
      <c r="D101" s="67">
        <v>18</v>
      </c>
      <c r="E101" s="67">
        <v>722</v>
      </c>
      <c r="F101" s="67">
        <v>1</v>
      </c>
      <c r="G101" s="67">
        <v>22</v>
      </c>
      <c r="H101" s="67">
        <v>892</v>
      </c>
      <c r="I101" s="67">
        <v>1</v>
      </c>
      <c r="J101" s="67">
        <v>26</v>
      </c>
      <c r="K101" s="67">
        <v>1029</v>
      </c>
      <c r="L101" s="165"/>
    </row>
    <row r="102" spans="1:12">
      <c r="A102" s="7"/>
      <c r="B102" s="105" t="s">
        <v>153</v>
      </c>
      <c r="C102" s="106"/>
      <c r="D102" s="106">
        <v>18</v>
      </c>
      <c r="E102" s="44">
        <v>722</v>
      </c>
      <c r="F102" s="106"/>
      <c r="G102" s="44">
        <v>22</v>
      </c>
      <c r="H102" s="44">
        <v>892</v>
      </c>
      <c r="I102" s="106"/>
      <c r="J102" s="44"/>
      <c r="K102" s="44"/>
      <c r="L102" s="102" t="s">
        <v>106</v>
      </c>
    </row>
    <row r="103" spans="1:12">
      <c r="A103" s="81"/>
      <c r="B103" s="105" t="s">
        <v>154</v>
      </c>
      <c r="C103" s="106"/>
      <c r="D103" s="106"/>
      <c r="E103" s="49"/>
      <c r="F103" s="106"/>
      <c r="G103" s="44"/>
      <c r="H103" s="44"/>
      <c r="I103" s="106"/>
      <c r="J103" s="44">
        <v>26</v>
      </c>
      <c r="K103" s="44">
        <v>1029</v>
      </c>
      <c r="L103" s="102" t="s">
        <v>155</v>
      </c>
    </row>
    <row r="104" spans="1:12" s="24" customFormat="1" ht="11.4">
      <c r="A104" s="29" t="s">
        <v>156</v>
      </c>
      <c r="B104" s="30" t="s">
        <v>157</v>
      </c>
      <c r="C104" s="31">
        <f t="shared" ref="C104:K104" si="28">SUM(C105,C108:C109,C112)</f>
        <v>3</v>
      </c>
      <c r="D104" s="31">
        <f t="shared" si="28"/>
        <v>72</v>
      </c>
      <c r="E104" s="31">
        <f t="shared" si="28"/>
        <v>2207</v>
      </c>
      <c r="F104" s="31">
        <f t="shared" ref="F104" si="29">SUM(F105,F108:F109,F112)</f>
        <v>3</v>
      </c>
      <c r="G104" s="31">
        <f t="shared" si="28"/>
        <v>75</v>
      </c>
      <c r="H104" s="31">
        <f t="shared" si="28"/>
        <v>2429</v>
      </c>
      <c r="I104" s="31">
        <f t="shared" si="28"/>
        <v>3</v>
      </c>
      <c r="J104" s="31">
        <f t="shared" si="28"/>
        <v>87</v>
      </c>
      <c r="K104" s="31">
        <f t="shared" si="28"/>
        <v>2873</v>
      </c>
      <c r="L104" s="33"/>
    </row>
    <row r="105" spans="1:12" s="80" customFormat="1" ht="11.4">
      <c r="A105" s="65">
        <v>1</v>
      </c>
      <c r="B105" s="35" t="s">
        <v>158</v>
      </c>
      <c r="C105" s="36">
        <v>1</v>
      </c>
      <c r="D105" s="36">
        <v>21</v>
      </c>
      <c r="E105" s="36">
        <v>538</v>
      </c>
      <c r="F105" s="36">
        <v>1</v>
      </c>
      <c r="G105" s="36">
        <v>21</v>
      </c>
      <c r="H105" s="36">
        <v>562</v>
      </c>
      <c r="I105" s="36">
        <v>1</v>
      </c>
      <c r="J105" s="36">
        <v>23</v>
      </c>
      <c r="K105" s="36">
        <v>636</v>
      </c>
      <c r="L105" s="39"/>
    </row>
    <row r="106" spans="1:12">
      <c r="A106" s="7"/>
      <c r="B106" s="113" t="s">
        <v>159</v>
      </c>
      <c r="C106" s="106"/>
      <c r="D106" s="107">
        <v>15</v>
      </c>
      <c r="E106" s="44">
        <v>402</v>
      </c>
      <c r="F106" s="106"/>
      <c r="G106" s="44">
        <v>15</v>
      </c>
      <c r="H106" s="44">
        <v>390</v>
      </c>
      <c r="I106" s="106"/>
      <c r="J106" s="44">
        <v>17</v>
      </c>
      <c r="K106" s="44">
        <v>461</v>
      </c>
      <c r="L106" s="307"/>
    </row>
    <row r="107" spans="1:12">
      <c r="A107" s="81"/>
      <c r="B107" s="113" t="s">
        <v>160</v>
      </c>
      <c r="C107" s="106"/>
      <c r="D107" s="107">
        <v>6</v>
      </c>
      <c r="E107" s="44">
        <v>136</v>
      </c>
      <c r="F107" s="106"/>
      <c r="G107" s="44">
        <v>6</v>
      </c>
      <c r="H107" s="44">
        <v>172</v>
      </c>
      <c r="I107" s="106"/>
      <c r="J107" s="44">
        <v>6</v>
      </c>
      <c r="K107" s="44">
        <v>175</v>
      </c>
      <c r="L107" s="307"/>
    </row>
    <row r="108" spans="1:12">
      <c r="A108" s="81"/>
      <c r="B108" s="66" t="s">
        <v>62</v>
      </c>
      <c r="C108" s="106"/>
      <c r="D108" s="107">
        <v>7</v>
      </c>
      <c r="E108" s="44">
        <v>115</v>
      </c>
      <c r="F108" s="106"/>
      <c r="G108" s="44">
        <v>7</v>
      </c>
      <c r="H108" s="44">
        <v>135</v>
      </c>
      <c r="I108" s="106"/>
      <c r="J108" s="44">
        <v>9</v>
      </c>
      <c r="K108" s="44">
        <v>220</v>
      </c>
      <c r="L108" s="307"/>
    </row>
    <row r="109" spans="1:12" s="75" customFormat="1">
      <c r="A109" s="65">
        <v>2</v>
      </c>
      <c r="B109" s="120" t="s">
        <v>161</v>
      </c>
      <c r="C109" s="67">
        <v>1</v>
      </c>
      <c r="D109" s="67">
        <v>28</v>
      </c>
      <c r="E109" s="67">
        <v>926</v>
      </c>
      <c r="F109" s="67">
        <v>1</v>
      </c>
      <c r="G109" s="67">
        <v>29</v>
      </c>
      <c r="H109" s="67">
        <v>1001</v>
      </c>
      <c r="I109" s="67">
        <v>1</v>
      </c>
      <c r="J109" s="67">
        <v>35</v>
      </c>
      <c r="K109" s="67">
        <v>1213</v>
      </c>
      <c r="L109" s="132"/>
    </row>
    <row r="110" spans="1:12">
      <c r="A110" s="7"/>
      <c r="B110" s="113" t="s">
        <v>159</v>
      </c>
      <c r="C110" s="106"/>
      <c r="D110" s="107">
        <v>28</v>
      </c>
      <c r="E110" s="49">
        <v>926</v>
      </c>
      <c r="F110" s="106"/>
      <c r="G110" s="44"/>
      <c r="H110" s="44"/>
      <c r="I110" s="106"/>
      <c r="J110" s="44"/>
      <c r="K110" s="44"/>
      <c r="L110" s="102" t="s">
        <v>162</v>
      </c>
    </row>
    <row r="111" spans="1:12">
      <c r="A111" s="81"/>
      <c r="B111" s="113" t="s">
        <v>163</v>
      </c>
      <c r="C111" s="106"/>
      <c r="D111" s="107"/>
      <c r="E111" s="49"/>
      <c r="F111" s="106"/>
      <c r="G111" s="44">
        <v>29</v>
      </c>
      <c r="H111" s="44">
        <v>1001</v>
      </c>
      <c r="I111" s="106"/>
      <c r="J111" s="44">
        <v>35</v>
      </c>
      <c r="K111" s="44">
        <v>1213</v>
      </c>
      <c r="L111" s="102" t="s">
        <v>132</v>
      </c>
    </row>
    <row r="112" spans="1:12" s="75" customFormat="1">
      <c r="A112" s="65">
        <v>3</v>
      </c>
      <c r="B112" s="76" t="s">
        <v>164</v>
      </c>
      <c r="C112" s="67">
        <v>1</v>
      </c>
      <c r="D112" s="69">
        <v>16</v>
      </c>
      <c r="E112" s="70">
        <v>628</v>
      </c>
      <c r="F112" s="67">
        <v>1</v>
      </c>
      <c r="G112" s="72">
        <v>18</v>
      </c>
      <c r="H112" s="72">
        <v>731</v>
      </c>
      <c r="I112" s="67">
        <v>1</v>
      </c>
      <c r="J112" s="72">
        <v>20</v>
      </c>
      <c r="K112" s="72">
        <v>804</v>
      </c>
      <c r="L112" s="165"/>
    </row>
    <row r="113" spans="1:12" s="24" customFormat="1" ht="11.4">
      <c r="A113" s="29" t="s">
        <v>165</v>
      </c>
      <c r="B113" s="30" t="s">
        <v>166</v>
      </c>
      <c r="C113" s="31">
        <f>SUM(C114,C118:C120)</f>
        <v>3</v>
      </c>
      <c r="D113" s="31">
        <f>SUM(D114,D118:D120)</f>
        <v>76</v>
      </c>
      <c r="E113" s="31">
        <f t="shared" ref="E113:K113" si="30">SUM(E114,E118:E120)</f>
        <v>2410</v>
      </c>
      <c r="F113" s="31">
        <f>SUM(F114,F118:F120)</f>
        <v>3</v>
      </c>
      <c r="G113" s="31">
        <f t="shared" si="30"/>
        <v>77</v>
      </c>
      <c r="H113" s="31">
        <f t="shared" si="30"/>
        <v>2576</v>
      </c>
      <c r="I113" s="31">
        <f>SUM(I114,I118:I120)</f>
        <v>3</v>
      </c>
      <c r="J113" s="31">
        <f t="shared" si="30"/>
        <v>86</v>
      </c>
      <c r="K113" s="31">
        <f t="shared" si="30"/>
        <v>3026</v>
      </c>
      <c r="L113" s="33"/>
    </row>
    <row r="114" spans="1:12" s="80" customFormat="1" ht="11.4">
      <c r="A114" s="65">
        <v>1</v>
      </c>
      <c r="B114" s="120" t="s">
        <v>167</v>
      </c>
      <c r="C114" s="36">
        <v>1</v>
      </c>
      <c r="D114" s="36">
        <v>21</v>
      </c>
      <c r="E114" s="36">
        <v>551</v>
      </c>
      <c r="F114" s="36">
        <v>1</v>
      </c>
      <c r="G114" s="36">
        <v>21</v>
      </c>
      <c r="H114" s="36">
        <v>574</v>
      </c>
      <c r="I114" s="36">
        <v>1</v>
      </c>
      <c r="J114" s="36">
        <v>23</v>
      </c>
      <c r="K114" s="36">
        <v>748</v>
      </c>
      <c r="L114" s="39"/>
    </row>
    <row r="115" spans="1:12">
      <c r="A115" s="7"/>
      <c r="B115" s="113" t="s">
        <v>168</v>
      </c>
      <c r="C115" s="106"/>
      <c r="D115" s="107">
        <v>13</v>
      </c>
      <c r="E115" s="44">
        <v>366</v>
      </c>
      <c r="F115" s="106"/>
      <c r="G115" s="44">
        <v>16</v>
      </c>
      <c r="H115" s="44">
        <v>439</v>
      </c>
      <c r="I115" s="106"/>
      <c r="J115" s="44">
        <v>20</v>
      </c>
      <c r="K115" s="44">
        <v>650</v>
      </c>
      <c r="L115" s="102"/>
    </row>
    <row r="116" spans="1:12">
      <c r="A116" s="81"/>
      <c r="B116" s="130" t="s">
        <v>169</v>
      </c>
      <c r="C116" s="106"/>
      <c r="D116" s="107">
        <v>5</v>
      </c>
      <c r="E116" s="44">
        <v>106</v>
      </c>
      <c r="F116" s="106"/>
      <c r="G116" s="44">
        <v>5</v>
      </c>
      <c r="H116" s="44">
        <v>135</v>
      </c>
      <c r="I116" s="106"/>
      <c r="J116" s="44">
        <v>3</v>
      </c>
      <c r="K116" s="44">
        <v>98</v>
      </c>
      <c r="L116" s="102"/>
    </row>
    <row r="117" spans="1:12">
      <c r="A117" s="81"/>
      <c r="B117" s="130" t="s">
        <v>170</v>
      </c>
      <c r="C117" s="106"/>
      <c r="D117" s="107">
        <v>3</v>
      </c>
      <c r="E117" s="44">
        <v>79</v>
      </c>
      <c r="F117" s="106"/>
      <c r="G117" s="44"/>
      <c r="H117" s="44"/>
      <c r="I117" s="106"/>
      <c r="J117" s="44"/>
      <c r="K117" s="44"/>
      <c r="L117" s="102" t="s">
        <v>171</v>
      </c>
    </row>
    <row r="118" spans="1:12">
      <c r="A118" s="81"/>
      <c r="B118" s="66" t="s">
        <v>62</v>
      </c>
      <c r="C118" s="106"/>
      <c r="D118" s="107">
        <v>5</v>
      </c>
      <c r="E118" s="44">
        <v>83</v>
      </c>
      <c r="F118" s="106"/>
      <c r="G118" s="44">
        <v>5</v>
      </c>
      <c r="H118" s="44">
        <v>100</v>
      </c>
      <c r="I118" s="106"/>
      <c r="J118" s="44">
        <v>5</v>
      </c>
      <c r="K118" s="44">
        <v>125</v>
      </c>
      <c r="L118" s="102"/>
    </row>
    <row r="119" spans="1:12" s="75" customFormat="1">
      <c r="A119" s="65">
        <v>2</v>
      </c>
      <c r="B119" s="120" t="s">
        <v>172</v>
      </c>
      <c r="C119" s="67">
        <v>1</v>
      </c>
      <c r="D119" s="69">
        <v>31</v>
      </c>
      <c r="E119" s="70">
        <v>1026</v>
      </c>
      <c r="F119" s="67">
        <v>1</v>
      </c>
      <c r="G119" s="72">
        <v>31</v>
      </c>
      <c r="H119" s="72">
        <v>1072</v>
      </c>
      <c r="I119" s="67">
        <v>1</v>
      </c>
      <c r="J119" s="72">
        <v>37</v>
      </c>
      <c r="K119" s="72">
        <v>1298</v>
      </c>
      <c r="L119" s="165"/>
    </row>
    <row r="120" spans="1:12" s="75" customFormat="1">
      <c r="A120" s="65">
        <v>3</v>
      </c>
      <c r="B120" s="76" t="s">
        <v>173</v>
      </c>
      <c r="C120" s="67">
        <v>1</v>
      </c>
      <c r="D120" s="69">
        <v>19</v>
      </c>
      <c r="E120" s="70">
        <v>750</v>
      </c>
      <c r="F120" s="67">
        <v>1</v>
      </c>
      <c r="G120" s="72">
        <v>20</v>
      </c>
      <c r="H120" s="72">
        <v>830</v>
      </c>
      <c r="I120" s="67">
        <v>1</v>
      </c>
      <c r="J120" s="72">
        <v>21</v>
      </c>
      <c r="K120" s="72">
        <v>855</v>
      </c>
      <c r="L120" s="165"/>
    </row>
    <row r="121" spans="1:12" s="24" customFormat="1" ht="11.4">
      <c r="A121" s="29" t="s">
        <v>174</v>
      </c>
      <c r="B121" s="30" t="s">
        <v>175</v>
      </c>
      <c r="C121" s="31">
        <f t="shared" ref="C121:E121" si="31">SUM(C122,C127:C129,C132)</f>
        <v>4</v>
      </c>
      <c r="D121" s="31">
        <f t="shared" si="31"/>
        <v>99</v>
      </c>
      <c r="E121" s="31">
        <f t="shared" si="31"/>
        <v>3058</v>
      </c>
      <c r="F121" s="31">
        <f t="shared" ref="F121" si="32">SUM(F122,F127:F129,F132)</f>
        <v>4</v>
      </c>
      <c r="G121" s="31">
        <f>SUM(G122,G127:G129,G132)</f>
        <v>102</v>
      </c>
      <c r="H121" s="31">
        <f t="shared" ref="H121:I121" si="33">SUM(H122,H127:H129,H132)</f>
        <v>3349</v>
      </c>
      <c r="I121" s="31">
        <f t="shared" si="33"/>
        <v>4</v>
      </c>
      <c r="J121" s="31">
        <f t="shared" ref="J121" si="34">SUM(J122,J127:J129,J132)</f>
        <v>106</v>
      </c>
      <c r="K121" s="31">
        <f>SUM(K122,K127:K129,K132)</f>
        <v>3597</v>
      </c>
      <c r="L121" s="33"/>
    </row>
    <row r="122" spans="1:12" s="133" customFormat="1" ht="11.4">
      <c r="A122" s="65">
        <v>1</v>
      </c>
      <c r="B122" s="120" t="s">
        <v>176</v>
      </c>
      <c r="C122" s="36">
        <v>1</v>
      </c>
      <c r="D122" s="36">
        <v>25</v>
      </c>
      <c r="E122" s="36">
        <v>602</v>
      </c>
      <c r="F122" s="36">
        <v>1</v>
      </c>
      <c r="G122" s="36">
        <v>25</v>
      </c>
      <c r="H122" s="36">
        <v>649</v>
      </c>
      <c r="I122" s="36">
        <v>1</v>
      </c>
      <c r="J122" s="36">
        <v>26</v>
      </c>
      <c r="K122" s="36">
        <v>780</v>
      </c>
      <c r="L122" s="132"/>
    </row>
    <row r="123" spans="1:12" s="134" customFormat="1">
      <c r="B123" s="113" t="s">
        <v>177</v>
      </c>
      <c r="C123" s="106"/>
      <c r="D123" s="93">
        <v>9</v>
      </c>
      <c r="E123" s="44">
        <v>227</v>
      </c>
      <c r="F123" s="106"/>
      <c r="G123" s="44">
        <v>10</v>
      </c>
      <c r="H123" s="44">
        <v>255</v>
      </c>
      <c r="I123" s="106"/>
      <c r="J123" s="44">
        <v>18</v>
      </c>
      <c r="K123" s="44">
        <v>540</v>
      </c>
      <c r="L123" s="307"/>
    </row>
    <row r="124" spans="1:12" s="134" customFormat="1">
      <c r="A124" s="81"/>
      <c r="B124" s="130" t="s">
        <v>178</v>
      </c>
      <c r="C124" s="106"/>
      <c r="D124" s="93">
        <v>6</v>
      </c>
      <c r="E124" s="44">
        <v>123</v>
      </c>
      <c r="F124" s="106"/>
      <c r="G124" s="44">
        <v>6</v>
      </c>
      <c r="H124" s="44">
        <v>143</v>
      </c>
      <c r="I124" s="106"/>
      <c r="J124" s="44">
        <v>8</v>
      </c>
      <c r="K124" s="44">
        <v>240</v>
      </c>
      <c r="L124" s="307"/>
    </row>
    <row r="125" spans="1:12" s="134" customFormat="1">
      <c r="A125" s="81"/>
      <c r="B125" s="130" t="s">
        <v>179</v>
      </c>
      <c r="C125" s="106"/>
      <c r="D125" s="93">
        <v>6</v>
      </c>
      <c r="E125" s="44">
        <v>155</v>
      </c>
      <c r="F125" s="106"/>
      <c r="G125" s="44">
        <v>6</v>
      </c>
      <c r="H125" s="44">
        <v>163</v>
      </c>
      <c r="I125" s="106"/>
      <c r="J125" s="44"/>
      <c r="K125" s="44"/>
      <c r="L125" s="392" t="s">
        <v>180</v>
      </c>
    </row>
    <row r="126" spans="1:12" s="134" customFormat="1">
      <c r="A126" s="81"/>
      <c r="B126" s="130" t="s">
        <v>181</v>
      </c>
      <c r="C126" s="106"/>
      <c r="D126" s="93">
        <v>4</v>
      </c>
      <c r="E126" s="44">
        <v>97</v>
      </c>
      <c r="F126" s="106"/>
      <c r="G126" s="44">
        <v>3</v>
      </c>
      <c r="H126" s="44">
        <v>88</v>
      </c>
      <c r="I126" s="106"/>
      <c r="J126" s="44"/>
      <c r="K126" s="44"/>
      <c r="L126" s="393"/>
    </row>
    <row r="127" spans="1:12" s="136" customFormat="1">
      <c r="A127" s="65">
        <v>2</v>
      </c>
      <c r="B127" s="120" t="s">
        <v>182</v>
      </c>
      <c r="C127" s="67">
        <v>1</v>
      </c>
      <c r="D127" s="135">
        <v>5</v>
      </c>
      <c r="E127" s="72">
        <v>103</v>
      </c>
      <c r="F127" s="67">
        <v>1</v>
      </c>
      <c r="G127" s="72">
        <v>8</v>
      </c>
      <c r="H127" s="72">
        <v>209</v>
      </c>
      <c r="I127" s="67">
        <v>1</v>
      </c>
      <c r="J127" s="72">
        <v>7</v>
      </c>
      <c r="K127" s="72">
        <v>195</v>
      </c>
      <c r="L127" s="132"/>
    </row>
    <row r="128" spans="1:12" s="134" customFormat="1">
      <c r="A128" s="81"/>
      <c r="B128" s="66" t="s">
        <v>62</v>
      </c>
      <c r="C128" s="106"/>
      <c r="D128" s="93">
        <v>4</v>
      </c>
      <c r="E128" s="44">
        <v>85</v>
      </c>
      <c r="F128" s="106"/>
      <c r="G128" s="44">
        <v>4</v>
      </c>
      <c r="H128" s="44">
        <v>85</v>
      </c>
      <c r="I128" s="106"/>
      <c r="J128" s="44">
        <v>7</v>
      </c>
      <c r="K128" s="44">
        <v>175</v>
      </c>
      <c r="L128" s="307"/>
    </row>
    <row r="129" spans="1:12" s="136" customFormat="1">
      <c r="A129" s="65">
        <v>3</v>
      </c>
      <c r="B129" s="120" t="s">
        <v>183</v>
      </c>
      <c r="C129" s="67">
        <v>1</v>
      </c>
      <c r="D129" s="67">
        <v>41</v>
      </c>
      <c r="E129" s="67">
        <v>1326</v>
      </c>
      <c r="F129" s="67">
        <v>1</v>
      </c>
      <c r="G129" s="67">
        <v>39</v>
      </c>
      <c r="H129" s="67">
        <v>1365</v>
      </c>
      <c r="I129" s="67">
        <v>1</v>
      </c>
      <c r="J129" s="67">
        <v>41</v>
      </c>
      <c r="K129" s="67">
        <v>1434</v>
      </c>
      <c r="L129" s="132"/>
    </row>
    <row r="130" spans="1:12" s="134" customFormat="1">
      <c r="B130" s="113" t="s">
        <v>177</v>
      </c>
      <c r="C130" s="106"/>
      <c r="D130" s="93">
        <v>28</v>
      </c>
      <c r="E130" s="49">
        <v>967</v>
      </c>
      <c r="F130" s="106"/>
      <c r="G130" s="44">
        <v>29</v>
      </c>
      <c r="H130" s="44">
        <v>1000</v>
      </c>
      <c r="I130" s="106"/>
      <c r="J130" s="44">
        <v>30</v>
      </c>
      <c r="K130" s="44">
        <v>1035</v>
      </c>
      <c r="L130" s="309"/>
    </row>
    <row r="131" spans="1:12" s="134" customFormat="1">
      <c r="A131" s="81"/>
      <c r="B131" s="130" t="s">
        <v>184</v>
      </c>
      <c r="C131" s="106"/>
      <c r="D131" s="93">
        <v>13</v>
      </c>
      <c r="E131" s="49">
        <v>359</v>
      </c>
      <c r="F131" s="106"/>
      <c r="G131" s="44">
        <v>10</v>
      </c>
      <c r="H131" s="44">
        <v>365</v>
      </c>
      <c r="I131" s="106"/>
      <c r="J131" s="44">
        <v>11</v>
      </c>
      <c r="K131" s="44">
        <v>399</v>
      </c>
      <c r="L131" s="310"/>
    </row>
    <row r="132" spans="1:12" s="75" customFormat="1">
      <c r="A132" s="65">
        <v>4</v>
      </c>
      <c r="B132" s="76" t="s">
        <v>185</v>
      </c>
      <c r="C132" s="67">
        <v>1</v>
      </c>
      <c r="D132" s="135">
        <v>24</v>
      </c>
      <c r="E132" s="70">
        <v>942</v>
      </c>
      <c r="F132" s="67">
        <v>1</v>
      </c>
      <c r="G132" s="72">
        <v>26</v>
      </c>
      <c r="H132" s="72">
        <v>1041</v>
      </c>
      <c r="I132" s="67">
        <v>1</v>
      </c>
      <c r="J132" s="72">
        <v>25</v>
      </c>
      <c r="K132" s="72">
        <v>1013</v>
      </c>
      <c r="L132" s="311"/>
    </row>
    <row r="133" spans="1:12" s="140" customFormat="1" ht="11.4">
      <c r="A133" s="29" t="s">
        <v>186</v>
      </c>
      <c r="B133" s="30" t="s">
        <v>187</v>
      </c>
      <c r="C133" s="31">
        <f t="shared" ref="C133:K133" si="35">SUM(C134,C140:C142)</f>
        <v>3</v>
      </c>
      <c r="D133" s="31">
        <f t="shared" si="35"/>
        <v>78</v>
      </c>
      <c r="E133" s="31">
        <f t="shared" si="35"/>
        <v>2702</v>
      </c>
      <c r="F133" s="31">
        <f t="shared" ref="F133" si="36">SUM(F134,F140:F142)</f>
        <v>3</v>
      </c>
      <c r="G133" s="31">
        <f t="shared" si="35"/>
        <v>80</v>
      </c>
      <c r="H133" s="31">
        <f t="shared" si="35"/>
        <v>2783</v>
      </c>
      <c r="I133" s="31">
        <f t="shared" si="35"/>
        <v>3</v>
      </c>
      <c r="J133" s="31">
        <f t="shared" si="35"/>
        <v>90</v>
      </c>
      <c r="K133" s="31">
        <f t="shared" si="35"/>
        <v>3103</v>
      </c>
      <c r="L133" s="33"/>
    </row>
    <row r="134" spans="1:12" s="133" customFormat="1" ht="11.4">
      <c r="A134" s="65">
        <v>1</v>
      </c>
      <c r="B134" s="120" t="s">
        <v>188</v>
      </c>
      <c r="C134" s="36">
        <v>1</v>
      </c>
      <c r="D134" s="36">
        <v>19</v>
      </c>
      <c r="E134" s="36">
        <v>601</v>
      </c>
      <c r="F134" s="36">
        <v>1</v>
      </c>
      <c r="G134" s="36">
        <v>20</v>
      </c>
      <c r="H134" s="36">
        <v>579</v>
      </c>
      <c r="I134" s="36">
        <v>1</v>
      </c>
      <c r="J134" s="36">
        <v>26</v>
      </c>
      <c r="K134" s="36">
        <v>785</v>
      </c>
      <c r="L134" s="132"/>
    </row>
    <row r="135" spans="1:12">
      <c r="A135" s="7"/>
      <c r="B135" s="113" t="s">
        <v>189</v>
      </c>
      <c r="C135" s="106"/>
      <c r="D135" s="107">
        <v>7</v>
      </c>
      <c r="E135" s="49">
        <v>236</v>
      </c>
      <c r="F135" s="106"/>
      <c r="G135" s="44">
        <v>8</v>
      </c>
      <c r="H135" s="44">
        <v>225</v>
      </c>
      <c r="I135" s="106"/>
      <c r="J135" s="44"/>
      <c r="K135" s="44"/>
      <c r="L135" s="312" t="s">
        <v>190</v>
      </c>
    </row>
    <row r="136" spans="1:12">
      <c r="A136" s="81"/>
      <c r="B136" s="113" t="s">
        <v>191</v>
      </c>
      <c r="C136" s="106"/>
      <c r="D136" s="107">
        <v>4</v>
      </c>
      <c r="E136" s="49">
        <v>136</v>
      </c>
      <c r="F136" s="106"/>
      <c r="G136" s="44"/>
      <c r="H136" s="44"/>
      <c r="I136" s="106"/>
      <c r="J136" s="44"/>
      <c r="K136" s="44"/>
      <c r="L136" s="102"/>
    </row>
    <row r="137" spans="1:12">
      <c r="A137" s="81"/>
      <c r="B137" s="113" t="s">
        <v>192</v>
      </c>
      <c r="C137" s="106"/>
      <c r="D137" s="107"/>
      <c r="E137" s="49"/>
      <c r="F137" s="106"/>
      <c r="G137" s="44">
        <v>12</v>
      </c>
      <c r="H137" s="44">
        <v>354</v>
      </c>
      <c r="I137" s="106"/>
      <c r="J137" s="44">
        <v>26</v>
      </c>
      <c r="K137" s="44">
        <v>785</v>
      </c>
      <c r="L137" s="114" t="s">
        <v>193</v>
      </c>
    </row>
    <row r="138" spans="1:12">
      <c r="A138" s="81"/>
      <c r="B138" s="113" t="s">
        <v>194</v>
      </c>
      <c r="C138" s="106"/>
      <c r="D138" s="107">
        <v>4</v>
      </c>
      <c r="E138" s="49">
        <v>119</v>
      </c>
      <c r="F138" s="106"/>
      <c r="G138" s="44"/>
      <c r="H138" s="44"/>
      <c r="I138" s="106"/>
      <c r="J138" s="44"/>
      <c r="K138" s="44"/>
      <c r="L138" s="376" t="s">
        <v>195</v>
      </c>
    </row>
    <row r="139" spans="1:12">
      <c r="A139" s="81"/>
      <c r="B139" s="113" t="s">
        <v>196</v>
      </c>
      <c r="C139" s="106"/>
      <c r="D139" s="107">
        <v>4</v>
      </c>
      <c r="E139" s="49">
        <v>110</v>
      </c>
      <c r="F139" s="106"/>
      <c r="G139" s="44"/>
      <c r="H139" s="44"/>
      <c r="I139" s="106"/>
      <c r="J139" s="44"/>
      <c r="K139" s="44"/>
      <c r="L139" s="377"/>
    </row>
    <row r="140" spans="1:12">
      <c r="A140" s="81"/>
      <c r="B140" s="66" t="s">
        <v>62</v>
      </c>
      <c r="C140" s="106"/>
      <c r="D140" s="107">
        <v>3</v>
      </c>
      <c r="E140" s="49">
        <v>55</v>
      </c>
      <c r="F140" s="106"/>
      <c r="G140" s="44">
        <v>3</v>
      </c>
      <c r="H140" s="44">
        <v>60</v>
      </c>
      <c r="I140" s="106"/>
      <c r="J140" s="44">
        <v>4</v>
      </c>
      <c r="K140" s="44">
        <v>70</v>
      </c>
      <c r="L140" s="115"/>
    </row>
    <row r="141" spans="1:12" s="75" customFormat="1">
      <c r="A141" s="65">
        <v>2</v>
      </c>
      <c r="B141" s="76" t="s">
        <v>197</v>
      </c>
      <c r="C141" s="67">
        <v>1</v>
      </c>
      <c r="D141" s="69">
        <v>35</v>
      </c>
      <c r="E141" s="72">
        <v>1214</v>
      </c>
      <c r="F141" s="67">
        <v>1</v>
      </c>
      <c r="G141" s="72">
        <v>35</v>
      </c>
      <c r="H141" s="72">
        <v>1234</v>
      </c>
      <c r="I141" s="67">
        <v>1</v>
      </c>
      <c r="J141" s="72">
        <v>36</v>
      </c>
      <c r="K141" s="72">
        <v>1252</v>
      </c>
      <c r="L141" s="165"/>
    </row>
    <row r="142" spans="1:12" s="75" customFormat="1">
      <c r="A142" s="65">
        <v>3</v>
      </c>
      <c r="B142" s="76" t="s">
        <v>198</v>
      </c>
      <c r="C142" s="67">
        <v>1</v>
      </c>
      <c r="D142" s="69">
        <v>21</v>
      </c>
      <c r="E142" s="70">
        <v>832</v>
      </c>
      <c r="F142" s="67">
        <v>1</v>
      </c>
      <c r="G142" s="72">
        <v>22</v>
      </c>
      <c r="H142" s="72">
        <v>910</v>
      </c>
      <c r="I142" s="67">
        <v>1</v>
      </c>
      <c r="J142" s="72">
        <v>24</v>
      </c>
      <c r="K142" s="72">
        <v>996</v>
      </c>
      <c r="L142" s="165"/>
    </row>
    <row r="143" spans="1:12" s="24" customFormat="1" ht="11.4">
      <c r="A143" s="29" t="s">
        <v>199</v>
      </c>
      <c r="B143" s="30" t="s">
        <v>200</v>
      </c>
      <c r="C143" s="31">
        <f t="shared" ref="C143:K143" si="37">SUM(C144,C149:C150,C153)</f>
        <v>3</v>
      </c>
      <c r="D143" s="31">
        <f t="shared" si="37"/>
        <v>74</v>
      </c>
      <c r="E143" s="31">
        <f t="shared" si="37"/>
        <v>2400</v>
      </c>
      <c r="F143" s="31">
        <f t="shared" ref="F143" si="38">SUM(F144,F149:F150,F153)</f>
        <v>3</v>
      </c>
      <c r="G143" s="31">
        <f t="shared" si="37"/>
        <v>78</v>
      </c>
      <c r="H143" s="31">
        <f t="shared" si="37"/>
        <v>2634</v>
      </c>
      <c r="I143" s="31">
        <f t="shared" si="37"/>
        <v>3</v>
      </c>
      <c r="J143" s="31">
        <f t="shared" si="37"/>
        <v>89</v>
      </c>
      <c r="K143" s="31">
        <f t="shared" si="37"/>
        <v>3101</v>
      </c>
      <c r="L143" s="33"/>
    </row>
    <row r="144" spans="1:12" s="80" customFormat="1" ht="11.4">
      <c r="A144" s="65">
        <v>1</v>
      </c>
      <c r="B144" s="120" t="s">
        <v>201</v>
      </c>
      <c r="C144" s="36">
        <v>1</v>
      </c>
      <c r="D144" s="36">
        <v>21</v>
      </c>
      <c r="E144" s="36">
        <v>585</v>
      </c>
      <c r="F144" s="36">
        <v>1</v>
      </c>
      <c r="G144" s="36">
        <v>22</v>
      </c>
      <c r="H144" s="36">
        <v>601</v>
      </c>
      <c r="I144" s="36">
        <v>1</v>
      </c>
      <c r="J144" s="36">
        <v>23</v>
      </c>
      <c r="K144" s="36">
        <v>715</v>
      </c>
      <c r="L144" s="104"/>
    </row>
    <row r="145" spans="1:12">
      <c r="A145" s="7"/>
      <c r="B145" s="113" t="s">
        <v>202</v>
      </c>
      <c r="C145" s="106"/>
      <c r="D145" s="107">
        <v>16</v>
      </c>
      <c r="E145" s="49">
        <v>460</v>
      </c>
      <c r="F145" s="106"/>
      <c r="G145" s="44">
        <v>13</v>
      </c>
      <c r="H145" s="44">
        <v>380</v>
      </c>
      <c r="I145" s="106"/>
      <c r="J145" s="44"/>
      <c r="K145" s="44"/>
      <c r="L145" s="376" t="s">
        <v>203</v>
      </c>
    </row>
    <row r="146" spans="1:12">
      <c r="A146" s="81"/>
      <c r="B146" s="113" t="s">
        <v>204</v>
      </c>
      <c r="C146" s="106"/>
      <c r="D146" s="107">
        <v>5</v>
      </c>
      <c r="E146" s="49">
        <v>125</v>
      </c>
      <c r="F146" s="106"/>
      <c r="G146" s="44">
        <v>9</v>
      </c>
      <c r="H146" s="44">
        <v>221</v>
      </c>
      <c r="I146" s="106"/>
      <c r="J146" s="44"/>
      <c r="K146" s="44"/>
      <c r="L146" s="377"/>
    </row>
    <row r="147" spans="1:12">
      <c r="A147" s="81"/>
      <c r="B147" s="113" t="s">
        <v>205</v>
      </c>
      <c r="C147" s="106"/>
      <c r="D147" s="107"/>
      <c r="E147" s="49"/>
      <c r="F147" s="106"/>
      <c r="G147" s="44">
        <v>0</v>
      </c>
      <c r="H147" s="44">
        <v>0</v>
      </c>
      <c r="I147" s="106"/>
      <c r="J147" s="44">
        <v>0</v>
      </c>
      <c r="K147" s="44">
        <v>0</v>
      </c>
      <c r="L147" s="102" t="s">
        <v>206</v>
      </c>
    </row>
    <row r="148" spans="1:12">
      <c r="A148" s="81"/>
      <c r="B148" s="145" t="s">
        <v>207</v>
      </c>
      <c r="C148" s="106"/>
      <c r="D148" s="107"/>
      <c r="E148" s="49"/>
      <c r="F148" s="106"/>
      <c r="G148" s="44"/>
      <c r="H148" s="44"/>
      <c r="I148" s="106"/>
      <c r="J148" s="44">
        <v>23</v>
      </c>
      <c r="K148" s="44">
        <v>715</v>
      </c>
      <c r="L148" s="102" t="s">
        <v>108</v>
      </c>
    </row>
    <row r="149" spans="1:12">
      <c r="A149" s="81"/>
      <c r="B149" s="66" t="s">
        <v>62</v>
      </c>
      <c r="C149" s="106"/>
      <c r="D149" s="107"/>
      <c r="E149" s="49"/>
      <c r="F149" s="106"/>
      <c r="G149" s="44"/>
      <c r="H149" s="44"/>
      <c r="I149" s="106"/>
      <c r="J149" s="44">
        <v>2</v>
      </c>
      <c r="K149" s="44">
        <v>50</v>
      </c>
      <c r="L149" s="102"/>
    </row>
    <row r="150" spans="1:12" s="75" customFormat="1">
      <c r="A150" s="65">
        <v>2</v>
      </c>
      <c r="B150" s="120" t="s">
        <v>208</v>
      </c>
      <c r="C150" s="67">
        <v>1</v>
      </c>
      <c r="D150" s="67">
        <v>34</v>
      </c>
      <c r="E150" s="67">
        <v>1093</v>
      </c>
      <c r="F150" s="67">
        <v>1</v>
      </c>
      <c r="G150" s="67">
        <v>33</v>
      </c>
      <c r="H150" s="67">
        <v>1146</v>
      </c>
      <c r="I150" s="67">
        <v>1</v>
      </c>
      <c r="J150" s="67">
        <v>40</v>
      </c>
      <c r="K150" s="67">
        <v>1388</v>
      </c>
      <c r="L150" s="165"/>
    </row>
    <row r="151" spans="1:12">
      <c r="A151" s="7"/>
      <c r="B151" s="113" t="s">
        <v>202</v>
      </c>
      <c r="C151" s="106"/>
      <c r="D151" s="107">
        <v>25</v>
      </c>
      <c r="E151" s="49">
        <v>844</v>
      </c>
      <c r="F151" s="106"/>
      <c r="G151" s="44">
        <v>26</v>
      </c>
      <c r="H151" s="44">
        <v>885</v>
      </c>
      <c r="I151" s="106"/>
      <c r="J151" s="44">
        <v>30</v>
      </c>
      <c r="K151" s="44">
        <v>1072</v>
      </c>
      <c r="L151" s="102"/>
    </row>
    <row r="152" spans="1:12">
      <c r="A152" s="81"/>
      <c r="B152" s="113" t="s">
        <v>204</v>
      </c>
      <c r="C152" s="106"/>
      <c r="D152" s="107">
        <v>9</v>
      </c>
      <c r="E152" s="49">
        <v>249</v>
      </c>
      <c r="F152" s="106"/>
      <c r="G152" s="44">
        <v>7</v>
      </c>
      <c r="H152" s="44">
        <v>261</v>
      </c>
      <c r="I152" s="106"/>
      <c r="J152" s="44">
        <v>10</v>
      </c>
      <c r="K152" s="44">
        <v>316</v>
      </c>
      <c r="L152" s="102"/>
    </row>
    <row r="153" spans="1:12" s="75" customFormat="1">
      <c r="A153" s="146">
        <v>3</v>
      </c>
      <c r="B153" s="76" t="s">
        <v>209</v>
      </c>
      <c r="C153" s="67">
        <v>1</v>
      </c>
      <c r="D153" s="69">
        <v>19</v>
      </c>
      <c r="E153" s="70">
        <v>722</v>
      </c>
      <c r="F153" s="67">
        <v>1</v>
      </c>
      <c r="G153" s="72">
        <v>23</v>
      </c>
      <c r="H153" s="72">
        <v>887</v>
      </c>
      <c r="I153" s="67">
        <v>1</v>
      </c>
      <c r="J153" s="72">
        <v>24</v>
      </c>
      <c r="K153" s="72">
        <v>948</v>
      </c>
      <c r="L153" s="165"/>
    </row>
    <row r="154" spans="1:12" s="24" customFormat="1" ht="11.4">
      <c r="A154" s="29" t="s">
        <v>210</v>
      </c>
      <c r="B154" s="30" t="s">
        <v>211</v>
      </c>
      <c r="C154" s="31">
        <f t="shared" ref="C154:I154" si="39">SUM(C155,C160,C161,C166)</f>
        <v>3</v>
      </c>
      <c r="D154" s="31">
        <f t="shared" si="39"/>
        <v>92</v>
      </c>
      <c r="E154" s="31">
        <f t="shared" si="39"/>
        <v>2935</v>
      </c>
      <c r="F154" s="31">
        <f t="shared" ref="F154" si="40">SUM(F155,F160,F161,F166)</f>
        <v>3</v>
      </c>
      <c r="G154" s="31">
        <f t="shared" si="39"/>
        <v>99</v>
      </c>
      <c r="H154" s="31">
        <f t="shared" si="39"/>
        <v>3385</v>
      </c>
      <c r="I154" s="31">
        <f t="shared" si="39"/>
        <v>3</v>
      </c>
      <c r="J154" s="31">
        <f>SUM(J155,J160,J161,J166)</f>
        <v>106.68571428571428</v>
      </c>
      <c r="K154" s="31">
        <f>SUM(K155,K160,K161,K166)</f>
        <v>3802</v>
      </c>
      <c r="L154" s="33"/>
    </row>
    <row r="155" spans="1:12" s="80" customFormat="1" ht="11.4">
      <c r="A155" s="65">
        <v>1</v>
      </c>
      <c r="B155" s="120" t="s">
        <v>212</v>
      </c>
      <c r="C155" s="36">
        <v>1</v>
      </c>
      <c r="D155" s="36">
        <v>27</v>
      </c>
      <c r="E155" s="36">
        <v>671</v>
      </c>
      <c r="F155" s="36">
        <v>1</v>
      </c>
      <c r="G155" s="36">
        <v>30</v>
      </c>
      <c r="H155" s="36">
        <v>848</v>
      </c>
      <c r="I155" s="36">
        <v>1</v>
      </c>
      <c r="J155" s="36">
        <v>28</v>
      </c>
      <c r="K155" s="36">
        <v>916</v>
      </c>
      <c r="L155" s="39"/>
    </row>
    <row r="156" spans="1:12">
      <c r="A156" s="7"/>
      <c r="B156" s="113" t="s">
        <v>213</v>
      </c>
      <c r="C156" s="106"/>
      <c r="D156" s="107">
        <v>11</v>
      </c>
      <c r="E156" s="49">
        <v>270</v>
      </c>
      <c r="F156" s="106"/>
      <c r="G156" s="44">
        <v>11</v>
      </c>
      <c r="H156" s="44">
        <v>295</v>
      </c>
      <c r="I156" s="106"/>
      <c r="J156" s="44">
        <v>11</v>
      </c>
      <c r="K156" s="44">
        <v>366</v>
      </c>
      <c r="L156" s="102"/>
    </row>
    <row r="157" spans="1:12">
      <c r="A157" s="81"/>
      <c r="B157" s="113" t="s">
        <v>214</v>
      </c>
      <c r="C157" s="106"/>
      <c r="D157" s="107">
        <v>3</v>
      </c>
      <c r="E157" s="49">
        <v>76</v>
      </c>
      <c r="F157" s="106"/>
      <c r="G157" s="44">
        <v>4</v>
      </c>
      <c r="H157" s="44">
        <v>100</v>
      </c>
      <c r="I157" s="106"/>
      <c r="J157" s="44">
        <v>4</v>
      </c>
      <c r="K157" s="44">
        <v>116</v>
      </c>
      <c r="L157" s="102" t="s">
        <v>215</v>
      </c>
    </row>
    <row r="158" spans="1:12">
      <c r="A158" s="81"/>
      <c r="B158" s="113" t="s">
        <v>216</v>
      </c>
      <c r="C158" s="106"/>
      <c r="D158" s="107">
        <v>7</v>
      </c>
      <c r="E158" s="49">
        <v>175</v>
      </c>
      <c r="F158" s="106"/>
      <c r="G158" s="44">
        <v>8</v>
      </c>
      <c r="H158" s="44">
        <v>261</v>
      </c>
      <c r="I158" s="106"/>
      <c r="J158" s="44">
        <v>6</v>
      </c>
      <c r="K158" s="44">
        <v>204</v>
      </c>
      <c r="L158" s="102"/>
    </row>
    <row r="159" spans="1:12">
      <c r="A159" s="81"/>
      <c r="B159" s="113" t="s">
        <v>217</v>
      </c>
      <c r="C159" s="106"/>
      <c r="D159" s="107">
        <v>6</v>
      </c>
      <c r="E159" s="49">
        <v>150</v>
      </c>
      <c r="F159" s="106"/>
      <c r="G159" s="44">
        <v>7</v>
      </c>
      <c r="H159" s="44">
        <v>192</v>
      </c>
      <c r="I159" s="106"/>
      <c r="J159" s="44">
        <v>7</v>
      </c>
      <c r="K159" s="44">
        <v>230</v>
      </c>
      <c r="L159" s="102"/>
    </row>
    <row r="160" spans="1:12">
      <c r="A160" s="81"/>
      <c r="B160" s="66" t="s">
        <v>62</v>
      </c>
      <c r="C160" s="106"/>
      <c r="D160" s="107">
        <v>2</v>
      </c>
      <c r="E160" s="49">
        <v>40</v>
      </c>
      <c r="F160" s="106"/>
      <c r="G160" s="44">
        <v>2</v>
      </c>
      <c r="H160" s="44">
        <v>45</v>
      </c>
      <c r="I160" s="106"/>
      <c r="J160" s="44">
        <v>2</v>
      </c>
      <c r="K160" s="44">
        <v>50</v>
      </c>
      <c r="L160" s="102"/>
    </row>
    <row r="161" spans="1:12" s="75" customFormat="1">
      <c r="A161" s="65">
        <v>2</v>
      </c>
      <c r="B161" s="120" t="s">
        <v>218</v>
      </c>
      <c r="C161" s="67">
        <v>1</v>
      </c>
      <c r="D161" s="67">
        <v>41</v>
      </c>
      <c r="E161" s="67">
        <v>1358</v>
      </c>
      <c r="F161" s="67">
        <v>1</v>
      </c>
      <c r="G161" s="67">
        <v>41</v>
      </c>
      <c r="H161" s="67">
        <v>1437</v>
      </c>
      <c r="I161" s="67">
        <v>1</v>
      </c>
      <c r="J161" s="67">
        <v>49.685714285714283</v>
      </c>
      <c r="K161" s="67">
        <v>1740</v>
      </c>
      <c r="L161" s="165"/>
    </row>
    <row r="162" spans="1:12">
      <c r="A162" s="7"/>
      <c r="B162" s="113" t="s">
        <v>213</v>
      </c>
      <c r="C162" s="106"/>
      <c r="D162" s="107">
        <v>16</v>
      </c>
      <c r="E162" s="49">
        <v>540</v>
      </c>
      <c r="F162" s="106"/>
      <c r="G162" s="44">
        <v>15</v>
      </c>
      <c r="H162" s="44">
        <v>571</v>
      </c>
      <c r="I162" s="106"/>
      <c r="J162" s="44">
        <v>24.885714285714286</v>
      </c>
      <c r="K162" s="44">
        <v>889</v>
      </c>
      <c r="L162" s="102"/>
    </row>
    <row r="163" spans="1:12">
      <c r="A163" s="81"/>
      <c r="B163" s="113" t="s">
        <v>214</v>
      </c>
      <c r="C163" s="106"/>
      <c r="D163" s="107">
        <v>5</v>
      </c>
      <c r="E163" s="49">
        <v>154</v>
      </c>
      <c r="F163" s="106"/>
      <c r="G163" s="44">
        <v>5</v>
      </c>
      <c r="H163" s="44">
        <v>163</v>
      </c>
      <c r="I163" s="106"/>
      <c r="J163" s="44"/>
      <c r="K163" s="44"/>
      <c r="L163" s="102" t="s">
        <v>219</v>
      </c>
    </row>
    <row r="164" spans="1:12">
      <c r="A164" s="81"/>
      <c r="B164" s="113" t="s">
        <v>220</v>
      </c>
      <c r="C164" s="106"/>
      <c r="D164" s="107">
        <v>10</v>
      </c>
      <c r="E164" s="49">
        <v>360</v>
      </c>
      <c r="F164" s="106"/>
      <c r="G164" s="44">
        <v>12</v>
      </c>
      <c r="H164" s="44">
        <v>381</v>
      </c>
      <c r="I164" s="106"/>
      <c r="J164" s="44">
        <v>0</v>
      </c>
      <c r="K164" s="44">
        <v>0</v>
      </c>
      <c r="L164" s="102" t="s">
        <v>221</v>
      </c>
    </row>
    <row r="165" spans="1:12">
      <c r="A165" s="81"/>
      <c r="B165" s="113" t="s">
        <v>216</v>
      </c>
      <c r="C165" s="106"/>
      <c r="D165" s="107">
        <v>10</v>
      </c>
      <c r="E165" s="49">
        <v>304</v>
      </c>
      <c r="F165" s="106"/>
      <c r="G165" s="44">
        <v>9</v>
      </c>
      <c r="H165" s="44">
        <v>322</v>
      </c>
      <c r="I165" s="106"/>
      <c r="J165" s="44">
        <v>24.8</v>
      </c>
      <c r="K165" s="44">
        <v>851</v>
      </c>
      <c r="L165" s="102"/>
    </row>
    <row r="166" spans="1:12" s="75" customFormat="1">
      <c r="A166" s="65">
        <v>3</v>
      </c>
      <c r="B166" s="76" t="s">
        <v>222</v>
      </c>
      <c r="C166" s="67">
        <v>1</v>
      </c>
      <c r="D166" s="69">
        <v>22</v>
      </c>
      <c r="E166" s="70">
        <v>866</v>
      </c>
      <c r="F166" s="67">
        <v>1</v>
      </c>
      <c r="G166" s="72">
        <v>26</v>
      </c>
      <c r="H166" s="72">
        <v>1055</v>
      </c>
      <c r="I166" s="67">
        <v>1</v>
      </c>
      <c r="J166" s="72">
        <v>27</v>
      </c>
      <c r="K166" s="72">
        <v>1096</v>
      </c>
      <c r="L166" s="313" t="s">
        <v>223</v>
      </c>
    </row>
    <row r="167" spans="1:12" s="24" customFormat="1" ht="11.4">
      <c r="A167" s="29" t="s">
        <v>224</v>
      </c>
      <c r="B167" s="30" t="s">
        <v>225</v>
      </c>
      <c r="C167" s="149">
        <f t="shared" ref="C167:K167" si="41">SUM(C168:C169,C170,C173)</f>
        <v>3</v>
      </c>
      <c r="D167" s="149">
        <f t="shared" si="41"/>
        <v>51</v>
      </c>
      <c r="E167" s="149">
        <f t="shared" si="41"/>
        <v>1558</v>
      </c>
      <c r="F167" s="149">
        <f t="shared" ref="F167" si="42">SUM(F168:F169,F170,F173)</f>
        <v>3</v>
      </c>
      <c r="G167" s="149">
        <f t="shared" si="41"/>
        <v>54</v>
      </c>
      <c r="H167" s="149">
        <f t="shared" si="41"/>
        <v>1751</v>
      </c>
      <c r="I167" s="149">
        <f t="shared" si="41"/>
        <v>3</v>
      </c>
      <c r="J167" s="149">
        <f>SUM(J168:J169,J170,J173)</f>
        <v>63</v>
      </c>
      <c r="K167" s="149">
        <f t="shared" si="41"/>
        <v>2211</v>
      </c>
      <c r="L167" s="33"/>
    </row>
    <row r="168" spans="1:12" s="75" customFormat="1">
      <c r="A168" s="65">
        <v>1</v>
      </c>
      <c r="B168" s="76" t="s">
        <v>226</v>
      </c>
      <c r="C168" s="67">
        <v>1</v>
      </c>
      <c r="D168" s="69">
        <v>13</v>
      </c>
      <c r="E168" s="72">
        <v>320</v>
      </c>
      <c r="F168" s="67">
        <v>1</v>
      </c>
      <c r="G168" s="72">
        <v>13</v>
      </c>
      <c r="H168" s="72">
        <v>328</v>
      </c>
      <c r="I168" s="67">
        <v>1</v>
      </c>
      <c r="J168" s="72">
        <v>16</v>
      </c>
      <c r="K168" s="72">
        <v>517</v>
      </c>
      <c r="L168" s="132"/>
    </row>
    <row r="169" spans="1:12">
      <c r="A169" s="81"/>
      <c r="B169" s="66" t="s">
        <v>62</v>
      </c>
      <c r="C169" s="106"/>
      <c r="D169" s="107">
        <v>2</v>
      </c>
      <c r="E169" s="49">
        <v>45</v>
      </c>
      <c r="F169" s="106"/>
      <c r="G169" s="44">
        <v>2</v>
      </c>
      <c r="H169" s="44">
        <v>40</v>
      </c>
      <c r="I169" s="106"/>
      <c r="J169" s="44">
        <v>2</v>
      </c>
      <c r="K169" s="44">
        <v>50</v>
      </c>
      <c r="L169" s="102"/>
    </row>
    <row r="170" spans="1:12" s="75" customFormat="1">
      <c r="A170" s="65">
        <v>2</v>
      </c>
      <c r="B170" s="120" t="s">
        <v>227</v>
      </c>
      <c r="C170" s="67">
        <v>1</v>
      </c>
      <c r="D170" s="67">
        <v>23</v>
      </c>
      <c r="E170" s="67">
        <v>742</v>
      </c>
      <c r="F170" s="67">
        <v>1</v>
      </c>
      <c r="G170" s="67">
        <v>24</v>
      </c>
      <c r="H170" s="67">
        <v>835</v>
      </c>
      <c r="I170" s="67">
        <v>1</v>
      </c>
      <c r="J170" s="67">
        <v>29</v>
      </c>
      <c r="K170" s="67">
        <v>1011</v>
      </c>
      <c r="L170" s="165"/>
    </row>
    <row r="171" spans="1:12">
      <c r="A171" s="7"/>
      <c r="B171" s="113" t="s">
        <v>228</v>
      </c>
      <c r="C171" s="106"/>
      <c r="D171" s="107">
        <v>12</v>
      </c>
      <c r="E171" s="49">
        <v>417</v>
      </c>
      <c r="F171" s="106"/>
      <c r="G171" s="44">
        <v>13</v>
      </c>
      <c r="H171" s="44">
        <v>469</v>
      </c>
      <c r="I171" s="106"/>
      <c r="J171" s="44">
        <v>15</v>
      </c>
      <c r="K171" s="44">
        <v>568</v>
      </c>
      <c r="L171" s="102" t="s">
        <v>229</v>
      </c>
    </row>
    <row r="172" spans="1:12">
      <c r="A172" s="81"/>
      <c r="B172" s="113" t="s">
        <v>230</v>
      </c>
      <c r="C172" s="106"/>
      <c r="D172" s="107">
        <v>11</v>
      </c>
      <c r="E172" s="49">
        <v>325</v>
      </c>
      <c r="F172" s="106"/>
      <c r="G172" s="44">
        <v>11</v>
      </c>
      <c r="H172" s="44">
        <v>366</v>
      </c>
      <c r="I172" s="106"/>
      <c r="J172" s="44">
        <v>14</v>
      </c>
      <c r="K172" s="44">
        <v>443</v>
      </c>
      <c r="L172" s="102"/>
    </row>
    <row r="173" spans="1:12" s="75" customFormat="1">
      <c r="A173" s="65">
        <v>3</v>
      </c>
      <c r="B173" s="76" t="s">
        <v>231</v>
      </c>
      <c r="C173" s="67">
        <v>1</v>
      </c>
      <c r="D173" s="67">
        <v>13</v>
      </c>
      <c r="E173" s="67">
        <v>451</v>
      </c>
      <c r="F173" s="67">
        <v>1</v>
      </c>
      <c r="G173" s="67">
        <v>15</v>
      </c>
      <c r="H173" s="67">
        <v>548</v>
      </c>
      <c r="I173" s="67">
        <v>1</v>
      </c>
      <c r="J173" s="67">
        <v>16</v>
      </c>
      <c r="K173" s="67">
        <v>633</v>
      </c>
      <c r="L173" s="165"/>
    </row>
    <row r="174" spans="1:12">
      <c r="A174" s="7"/>
      <c r="B174" s="105" t="s">
        <v>232</v>
      </c>
      <c r="C174" s="106">
        <v>1</v>
      </c>
      <c r="D174" s="107">
        <v>13</v>
      </c>
      <c r="E174" s="49">
        <v>451</v>
      </c>
      <c r="F174" s="106">
        <v>1</v>
      </c>
      <c r="G174" s="44"/>
      <c r="H174" s="44"/>
      <c r="I174" s="106">
        <v>1</v>
      </c>
      <c r="J174" s="44"/>
      <c r="K174" s="44"/>
      <c r="L174" s="102" t="s">
        <v>134</v>
      </c>
    </row>
    <row r="175" spans="1:12">
      <c r="A175" s="81"/>
      <c r="B175" s="105" t="s">
        <v>132</v>
      </c>
      <c r="C175" s="44"/>
      <c r="D175" s="107"/>
      <c r="E175" s="49"/>
      <c r="F175" s="44"/>
      <c r="G175" s="44">
        <v>15</v>
      </c>
      <c r="H175" s="44">
        <v>548</v>
      </c>
      <c r="I175" s="44"/>
      <c r="J175" s="44">
        <v>16</v>
      </c>
      <c r="K175" s="44">
        <v>633</v>
      </c>
      <c r="L175" s="102"/>
    </row>
    <row r="176" spans="1:12" s="24" customFormat="1" ht="11.4">
      <c r="A176" s="29" t="s">
        <v>233</v>
      </c>
      <c r="B176" s="30" t="s">
        <v>234</v>
      </c>
      <c r="C176" s="149">
        <f t="shared" ref="C176:E176" si="43">SUM(C177,C182,C186,C181,C180)</f>
        <v>4</v>
      </c>
      <c r="D176" s="149">
        <f t="shared" si="43"/>
        <v>105</v>
      </c>
      <c r="E176" s="149">
        <f t="shared" si="43"/>
        <v>3569</v>
      </c>
      <c r="F176" s="149">
        <f t="shared" ref="F176" si="44">SUM(F177,F182,F186,F181,F180)</f>
        <v>4</v>
      </c>
      <c r="G176" s="149">
        <f t="shared" ref="G176:I176" si="45">SUM(G177,G182,G186,G181,G180)</f>
        <v>109</v>
      </c>
      <c r="H176" s="149">
        <f t="shared" si="45"/>
        <v>3696</v>
      </c>
      <c r="I176" s="149">
        <f t="shared" si="45"/>
        <v>4</v>
      </c>
      <c r="J176" s="149">
        <f t="shared" ref="J176:K176" si="46">SUM(J177,J182,J186,J181,J180)</f>
        <v>127</v>
      </c>
      <c r="K176" s="149">
        <f t="shared" si="46"/>
        <v>4444</v>
      </c>
      <c r="L176" s="33"/>
    </row>
    <row r="177" spans="1:12" s="80" customFormat="1" ht="11.4">
      <c r="A177" s="65">
        <v>1</v>
      </c>
      <c r="B177" s="120" t="s">
        <v>235</v>
      </c>
      <c r="C177" s="151">
        <v>1</v>
      </c>
      <c r="D177" s="151">
        <v>23</v>
      </c>
      <c r="E177" s="151">
        <v>725</v>
      </c>
      <c r="F177" s="151">
        <v>1</v>
      </c>
      <c r="G177" s="151">
        <v>23</v>
      </c>
      <c r="H177" s="151">
        <v>570</v>
      </c>
      <c r="I177" s="151">
        <v>1</v>
      </c>
      <c r="J177" s="151">
        <v>30</v>
      </c>
      <c r="K177" s="151">
        <v>919</v>
      </c>
      <c r="L177" s="39"/>
    </row>
    <row r="178" spans="1:12">
      <c r="A178" s="7"/>
      <c r="B178" s="113" t="s">
        <v>236</v>
      </c>
      <c r="C178" s="106"/>
      <c r="D178" s="107">
        <v>9</v>
      </c>
      <c r="E178" s="49">
        <v>307</v>
      </c>
      <c r="F178" s="106"/>
      <c r="G178" s="44">
        <v>9</v>
      </c>
      <c r="H178" s="44">
        <v>238</v>
      </c>
      <c r="I178" s="106"/>
      <c r="J178" s="44">
        <v>12</v>
      </c>
      <c r="K178" s="44">
        <v>370</v>
      </c>
      <c r="L178" s="102"/>
    </row>
    <row r="179" spans="1:12">
      <c r="A179" s="81"/>
      <c r="B179" s="113" t="s">
        <v>237</v>
      </c>
      <c r="C179" s="106"/>
      <c r="D179" s="107">
        <v>14</v>
      </c>
      <c r="E179" s="49">
        <v>418</v>
      </c>
      <c r="F179" s="106"/>
      <c r="G179" s="44">
        <v>14</v>
      </c>
      <c r="H179" s="44">
        <v>332</v>
      </c>
      <c r="I179" s="106"/>
      <c r="J179" s="44">
        <v>18</v>
      </c>
      <c r="K179" s="44">
        <v>549</v>
      </c>
      <c r="L179" s="102"/>
    </row>
    <row r="180" spans="1:12" s="75" customFormat="1">
      <c r="A180" s="65">
        <v>2</v>
      </c>
      <c r="B180" s="120" t="s">
        <v>238</v>
      </c>
      <c r="C180" s="67">
        <v>1</v>
      </c>
      <c r="D180" s="69">
        <v>6</v>
      </c>
      <c r="E180" s="70">
        <v>116</v>
      </c>
      <c r="F180" s="67">
        <v>1</v>
      </c>
      <c r="G180" s="72">
        <v>6</v>
      </c>
      <c r="H180" s="72">
        <v>135</v>
      </c>
      <c r="I180" s="67">
        <v>1</v>
      </c>
      <c r="J180" s="72">
        <v>7</v>
      </c>
      <c r="K180" s="72">
        <v>195</v>
      </c>
      <c r="L180" s="165"/>
    </row>
    <row r="181" spans="1:12">
      <c r="A181" s="81"/>
      <c r="B181" s="66" t="s">
        <v>62</v>
      </c>
      <c r="C181" s="106"/>
      <c r="D181" s="107">
        <v>3</v>
      </c>
      <c r="E181" s="49">
        <v>75</v>
      </c>
      <c r="F181" s="106"/>
      <c r="G181" s="44">
        <v>2</v>
      </c>
      <c r="H181" s="44">
        <v>55</v>
      </c>
      <c r="I181" s="106"/>
      <c r="J181" s="44">
        <v>2</v>
      </c>
      <c r="K181" s="44">
        <v>55</v>
      </c>
      <c r="L181" s="102"/>
    </row>
    <row r="182" spans="1:12" s="75" customFormat="1">
      <c r="A182" s="65">
        <v>3</v>
      </c>
      <c r="B182" s="120" t="s">
        <v>239</v>
      </c>
      <c r="C182" s="67">
        <v>1</v>
      </c>
      <c r="D182" s="67">
        <v>47</v>
      </c>
      <c r="E182" s="67">
        <v>1576</v>
      </c>
      <c r="F182" s="67">
        <v>1</v>
      </c>
      <c r="G182" s="67">
        <v>48</v>
      </c>
      <c r="H182" s="67">
        <v>1665</v>
      </c>
      <c r="I182" s="67">
        <v>1</v>
      </c>
      <c r="J182" s="67">
        <v>58</v>
      </c>
      <c r="K182" s="67">
        <v>2017</v>
      </c>
      <c r="L182" s="165"/>
    </row>
    <row r="183" spans="1:12">
      <c r="A183" s="7"/>
      <c r="B183" s="113" t="s">
        <v>236</v>
      </c>
      <c r="C183" s="106"/>
      <c r="D183" s="107">
        <v>29</v>
      </c>
      <c r="E183" s="44">
        <v>965</v>
      </c>
      <c r="F183" s="106"/>
      <c r="G183" s="44">
        <v>30</v>
      </c>
      <c r="H183" s="44">
        <v>1019</v>
      </c>
      <c r="I183" s="106"/>
      <c r="J183" s="44">
        <v>35</v>
      </c>
      <c r="K183" s="44">
        <v>1235</v>
      </c>
      <c r="L183" s="102"/>
    </row>
    <row r="184" spans="1:12">
      <c r="A184" s="81"/>
      <c r="B184" s="113" t="s">
        <v>240</v>
      </c>
      <c r="C184" s="106"/>
      <c r="D184" s="107">
        <v>16</v>
      </c>
      <c r="E184" s="44">
        <v>560</v>
      </c>
      <c r="F184" s="106"/>
      <c r="G184" s="44">
        <v>18</v>
      </c>
      <c r="H184" s="44">
        <v>646</v>
      </c>
      <c r="I184" s="106"/>
      <c r="J184" s="44">
        <v>23</v>
      </c>
      <c r="K184" s="44">
        <v>782</v>
      </c>
      <c r="L184" s="102"/>
    </row>
    <row r="185" spans="1:12">
      <c r="A185" s="81"/>
      <c r="B185" s="113" t="s">
        <v>241</v>
      </c>
      <c r="C185" s="106"/>
      <c r="D185" s="107">
        <v>2</v>
      </c>
      <c r="E185" s="44">
        <v>51</v>
      </c>
      <c r="F185" s="106"/>
      <c r="G185" s="44"/>
      <c r="H185" s="44"/>
      <c r="I185" s="106"/>
      <c r="J185" s="44"/>
      <c r="K185" s="44"/>
      <c r="L185" s="102" t="s">
        <v>242</v>
      </c>
    </row>
    <row r="186" spans="1:12" s="75" customFormat="1">
      <c r="A186" s="65">
        <v>4</v>
      </c>
      <c r="B186" s="120" t="s">
        <v>243</v>
      </c>
      <c r="C186" s="67">
        <v>1</v>
      </c>
      <c r="D186" s="69">
        <v>26</v>
      </c>
      <c r="E186" s="70">
        <v>1077</v>
      </c>
      <c r="F186" s="67">
        <v>1</v>
      </c>
      <c r="G186" s="72">
        <v>30</v>
      </c>
      <c r="H186" s="72">
        <v>1271</v>
      </c>
      <c r="I186" s="67">
        <v>1</v>
      </c>
      <c r="J186" s="72">
        <v>30</v>
      </c>
      <c r="K186" s="72">
        <v>1258</v>
      </c>
      <c r="L186" s="165"/>
    </row>
    <row r="187" spans="1:12" s="24" customFormat="1" ht="11.4">
      <c r="A187" s="29" t="s">
        <v>244</v>
      </c>
      <c r="B187" s="30" t="s">
        <v>245</v>
      </c>
      <c r="C187" s="149">
        <f t="shared" ref="C187:K187" si="47">SUM(C188,C192,C195,C191)</f>
        <v>3</v>
      </c>
      <c r="D187" s="149">
        <f t="shared" si="47"/>
        <v>92</v>
      </c>
      <c r="E187" s="149">
        <f t="shared" si="47"/>
        <v>2918</v>
      </c>
      <c r="F187" s="149">
        <f t="shared" ref="F187" si="48">SUM(F188,F192,F195,F191)</f>
        <v>3</v>
      </c>
      <c r="G187" s="149">
        <f t="shared" si="47"/>
        <v>94</v>
      </c>
      <c r="H187" s="149">
        <f t="shared" si="47"/>
        <v>3174</v>
      </c>
      <c r="I187" s="149">
        <f t="shared" si="47"/>
        <v>3</v>
      </c>
      <c r="J187" s="149">
        <f t="shared" si="47"/>
        <v>105</v>
      </c>
      <c r="K187" s="149">
        <f t="shared" si="47"/>
        <v>3608</v>
      </c>
      <c r="L187" s="33"/>
    </row>
    <row r="188" spans="1:12" s="80" customFormat="1" ht="11.4">
      <c r="A188" s="65">
        <v>1</v>
      </c>
      <c r="B188" s="120" t="s">
        <v>246</v>
      </c>
      <c r="C188" s="151">
        <v>1</v>
      </c>
      <c r="D188" s="151">
        <v>21</v>
      </c>
      <c r="E188" s="151">
        <v>608</v>
      </c>
      <c r="F188" s="151">
        <v>1</v>
      </c>
      <c r="G188" s="151">
        <v>22</v>
      </c>
      <c r="H188" s="151">
        <v>653</v>
      </c>
      <c r="I188" s="151">
        <v>1</v>
      </c>
      <c r="J188" s="151">
        <v>25</v>
      </c>
      <c r="K188" s="151">
        <v>805</v>
      </c>
      <c r="L188" s="39"/>
    </row>
    <row r="189" spans="1:12">
      <c r="A189" s="7"/>
      <c r="B189" s="113" t="s">
        <v>247</v>
      </c>
      <c r="C189" s="106"/>
      <c r="D189" s="107">
        <v>10</v>
      </c>
      <c r="E189" s="49">
        <v>299</v>
      </c>
      <c r="F189" s="106"/>
      <c r="G189" s="44">
        <v>11</v>
      </c>
      <c r="H189" s="44">
        <v>309</v>
      </c>
      <c r="I189" s="106"/>
      <c r="J189" s="44">
        <v>11</v>
      </c>
      <c r="K189" s="44">
        <v>360</v>
      </c>
      <c r="L189" s="102"/>
    </row>
    <row r="190" spans="1:12">
      <c r="A190" s="81"/>
      <c r="B190" s="108" t="s">
        <v>248</v>
      </c>
      <c r="C190" s="106"/>
      <c r="D190" s="107">
        <v>11</v>
      </c>
      <c r="E190" s="49">
        <v>309</v>
      </c>
      <c r="F190" s="106"/>
      <c r="G190" s="44">
        <v>11</v>
      </c>
      <c r="H190" s="44">
        <v>344</v>
      </c>
      <c r="I190" s="106"/>
      <c r="J190" s="44">
        <v>14</v>
      </c>
      <c r="K190" s="44">
        <v>445</v>
      </c>
      <c r="L190" s="102"/>
    </row>
    <row r="191" spans="1:12">
      <c r="A191" s="81"/>
      <c r="B191" s="66" t="s">
        <v>62</v>
      </c>
      <c r="C191" s="106"/>
      <c r="D191" s="107">
        <v>12</v>
      </c>
      <c r="E191" s="49">
        <v>217</v>
      </c>
      <c r="F191" s="106"/>
      <c r="G191" s="44">
        <v>13</v>
      </c>
      <c r="H191" s="44">
        <v>285</v>
      </c>
      <c r="I191" s="106"/>
      <c r="J191" s="44">
        <v>14</v>
      </c>
      <c r="K191" s="44">
        <v>360</v>
      </c>
      <c r="L191" s="102"/>
    </row>
    <row r="192" spans="1:12" s="75" customFormat="1">
      <c r="A192" s="65">
        <v>2</v>
      </c>
      <c r="B192" s="120" t="s">
        <v>249</v>
      </c>
      <c r="C192" s="67">
        <v>1</v>
      </c>
      <c r="D192" s="67">
        <v>37</v>
      </c>
      <c r="E192" s="67">
        <v>1167</v>
      </c>
      <c r="F192" s="67">
        <v>1</v>
      </c>
      <c r="G192" s="67">
        <v>35</v>
      </c>
      <c r="H192" s="67">
        <v>1231</v>
      </c>
      <c r="I192" s="67">
        <v>1</v>
      </c>
      <c r="J192" s="67">
        <v>43</v>
      </c>
      <c r="K192" s="67">
        <v>1491</v>
      </c>
      <c r="L192" s="165"/>
    </row>
    <row r="193" spans="1:12">
      <c r="A193" s="7"/>
      <c r="B193" s="113" t="s">
        <v>250</v>
      </c>
      <c r="C193" s="106"/>
      <c r="D193" s="107">
        <v>17</v>
      </c>
      <c r="E193" s="49">
        <v>509</v>
      </c>
      <c r="F193" s="106"/>
      <c r="G193" s="44">
        <v>16</v>
      </c>
      <c r="H193" s="44">
        <v>537</v>
      </c>
      <c r="I193" s="106"/>
      <c r="J193" s="44">
        <v>18</v>
      </c>
      <c r="K193" s="44">
        <v>650</v>
      </c>
      <c r="L193" s="102"/>
    </row>
    <row r="194" spans="1:12">
      <c r="A194" s="81"/>
      <c r="B194" s="130" t="s">
        <v>251</v>
      </c>
      <c r="C194" s="106"/>
      <c r="D194" s="107">
        <v>20</v>
      </c>
      <c r="E194" s="49">
        <v>658</v>
      </c>
      <c r="F194" s="106"/>
      <c r="G194" s="44">
        <v>19</v>
      </c>
      <c r="H194" s="44">
        <v>694</v>
      </c>
      <c r="I194" s="106"/>
      <c r="J194" s="44">
        <v>25</v>
      </c>
      <c r="K194" s="44">
        <v>841</v>
      </c>
      <c r="L194" s="102"/>
    </row>
    <row r="195" spans="1:12" s="75" customFormat="1">
      <c r="A195" s="65">
        <v>3</v>
      </c>
      <c r="B195" s="76" t="s">
        <v>252</v>
      </c>
      <c r="C195" s="67">
        <v>1</v>
      </c>
      <c r="D195" s="69">
        <v>22</v>
      </c>
      <c r="E195" s="70">
        <v>926</v>
      </c>
      <c r="F195" s="67">
        <v>1</v>
      </c>
      <c r="G195" s="72">
        <v>24</v>
      </c>
      <c r="H195" s="72">
        <v>1005</v>
      </c>
      <c r="I195" s="67">
        <v>1</v>
      </c>
      <c r="J195" s="72">
        <v>23</v>
      </c>
      <c r="K195" s="72">
        <v>952</v>
      </c>
      <c r="L195" s="165"/>
    </row>
    <row r="196" spans="1:12" s="156" customFormat="1" ht="8.4">
      <c r="A196" s="29" t="s">
        <v>253</v>
      </c>
      <c r="B196" s="153" t="s">
        <v>254</v>
      </c>
      <c r="C196" s="154">
        <f t="shared" ref="C196:K196" si="49">SUM(C197:C202)</f>
        <v>6</v>
      </c>
      <c r="D196" s="154">
        <f t="shared" si="49"/>
        <v>146</v>
      </c>
      <c r="E196" s="154">
        <f t="shared" si="49"/>
        <v>6427</v>
      </c>
      <c r="F196" s="154">
        <f t="shared" ref="F196" si="50">SUM(F197:F202)</f>
        <v>6</v>
      </c>
      <c r="G196" s="154">
        <f t="shared" si="49"/>
        <v>151</v>
      </c>
      <c r="H196" s="154">
        <f t="shared" si="49"/>
        <v>6718</v>
      </c>
      <c r="I196" s="154">
        <f t="shared" si="49"/>
        <v>6</v>
      </c>
      <c r="J196" s="154">
        <f t="shared" si="49"/>
        <v>195</v>
      </c>
      <c r="K196" s="154">
        <f t="shared" si="49"/>
        <v>8955</v>
      </c>
      <c r="L196" s="33"/>
    </row>
    <row r="197" spans="1:12">
      <c r="A197" s="65">
        <v>1</v>
      </c>
      <c r="B197" s="113" t="s">
        <v>26</v>
      </c>
      <c r="C197" s="157">
        <v>1</v>
      </c>
      <c r="D197" s="157">
        <v>36</v>
      </c>
      <c r="E197" s="157">
        <v>1607</v>
      </c>
      <c r="F197" s="157">
        <v>1</v>
      </c>
      <c r="G197" s="157">
        <v>36</v>
      </c>
      <c r="H197" s="157">
        <v>1619</v>
      </c>
      <c r="I197" s="157">
        <v>1</v>
      </c>
      <c r="J197" s="157">
        <v>45</v>
      </c>
      <c r="K197" s="157">
        <v>2025</v>
      </c>
      <c r="L197" s="39"/>
    </row>
    <row r="198" spans="1:12">
      <c r="A198" s="7">
        <v>2</v>
      </c>
      <c r="B198" s="113" t="s">
        <v>27</v>
      </c>
      <c r="C198" s="106">
        <v>1</v>
      </c>
      <c r="D198" s="107">
        <v>35</v>
      </c>
      <c r="E198" s="49">
        <v>1497</v>
      </c>
      <c r="F198" s="106">
        <v>1</v>
      </c>
      <c r="G198" s="44">
        <v>36</v>
      </c>
      <c r="H198" s="44">
        <v>1550</v>
      </c>
      <c r="I198" s="106">
        <v>1</v>
      </c>
      <c r="J198" s="44">
        <v>45</v>
      </c>
      <c r="K198" s="44">
        <v>2025</v>
      </c>
      <c r="L198" s="102"/>
    </row>
    <row r="199" spans="1:12">
      <c r="A199" s="81">
        <v>3</v>
      </c>
      <c r="B199" s="108" t="s">
        <v>28</v>
      </c>
      <c r="C199" s="106">
        <v>1</v>
      </c>
      <c r="D199" s="107">
        <v>27</v>
      </c>
      <c r="E199" s="49">
        <v>1148</v>
      </c>
      <c r="F199" s="106">
        <v>1</v>
      </c>
      <c r="G199" s="44">
        <v>27</v>
      </c>
      <c r="H199" s="44">
        <v>1210</v>
      </c>
      <c r="I199" s="106">
        <v>1</v>
      </c>
      <c r="J199" s="44">
        <v>45</v>
      </c>
      <c r="K199" s="44">
        <v>2205</v>
      </c>
      <c r="L199" s="102"/>
    </row>
    <row r="200" spans="1:12">
      <c r="A200" s="81">
        <v>4</v>
      </c>
      <c r="B200" s="113" t="s">
        <v>255</v>
      </c>
      <c r="C200" s="106">
        <v>1</v>
      </c>
      <c r="D200" s="107">
        <v>26</v>
      </c>
      <c r="E200" s="49">
        <v>1179</v>
      </c>
      <c r="F200" s="106">
        <v>1</v>
      </c>
      <c r="G200" s="44">
        <v>27</v>
      </c>
      <c r="H200" s="44">
        <v>1214</v>
      </c>
      <c r="I200" s="106">
        <v>1</v>
      </c>
      <c r="J200" s="44">
        <v>27</v>
      </c>
      <c r="K200" s="44">
        <v>1215</v>
      </c>
      <c r="L200" s="102"/>
    </row>
    <row r="201" spans="1:12">
      <c r="A201" s="159">
        <v>5</v>
      </c>
      <c r="B201" s="87" t="s">
        <v>256</v>
      </c>
      <c r="C201" s="106">
        <v>1</v>
      </c>
      <c r="D201" s="106">
        <v>22</v>
      </c>
      <c r="E201" s="106">
        <v>996</v>
      </c>
      <c r="F201" s="106">
        <v>1</v>
      </c>
      <c r="G201" s="106">
        <v>25</v>
      </c>
      <c r="H201" s="106">
        <v>1125</v>
      </c>
      <c r="I201" s="106">
        <v>1</v>
      </c>
      <c r="J201" s="106">
        <v>33</v>
      </c>
      <c r="K201" s="106">
        <v>1485</v>
      </c>
      <c r="L201" s="165"/>
    </row>
    <row r="202" spans="1:12">
      <c r="A202" s="159">
        <v>6</v>
      </c>
      <c r="B202" s="87" t="s">
        <v>258</v>
      </c>
      <c r="C202" s="106">
        <v>1</v>
      </c>
      <c r="D202" s="106"/>
      <c r="E202" s="106"/>
      <c r="F202" s="106">
        <v>1</v>
      </c>
      <c r="G202" s="106"/>
      <c r="H202" s="106"/>
      <c r="I202" s="106">
        <v>1</v>
      </c>
      <c r="J202" s="106"/>
      <c r="K202" s="106"/>
      <c r="L202" s="165"/>
    </row>
    <row r="203" spans="1:12">
      <c r="A203" s="29" t="s">
        <v>259</v>
      </c>
      <c r="B203" s="153" t="s">
        <v>29</v>
      </c>
      <c r="C203" s="154">
        <v>1</v>
      </c>
      <c r="D203" s="154">
        <v>20</v>
      </c>
      <c r="E203" s="154">
        <v>860</v>
      </c>
      <c r="F203" s="154">
        <v>1</v>
      </c>
      <c r="G203" s="154">
        <v>30</v>
      </c>
      <c r="H203" s="154">
        <v>1375</v>
      </c>
      <c r="I203" s="154">
        <v>1</v>
      </c>
      <c r="J203" s="154">
        <v>45</v>
      </c>
      <c r="K203" s="154">
        <v>2025</v>
      </c>
      <c r="L203" s="33"/>
    </row>
    <row r="205" spans="1:12">
      <c r="B205" s="7"/>
    </row>
  </sheetData>
  <mergeCells count="14">
    <mergeCell ref="L138:L139"/>
    <mergeCell ref="L145:L146"/>
    <mergeCell ref="A3:L3"/>
    <mergeCell ref="A4:A5"/>
    <mergeCell ref="B4:B5"/>
    <mergeCell ref="C4:E4"/>
    <mergeCell ref="F4:H4"/>
    <mergeCell ref="I4:K4"/>
    <mergeCell ref="L4:L5"/>
    <mergeCell ref="B6:B7"/>
    <mergeCell ref="A6:A7"/>
    <mergeCell ref="L48:L49"/>
    <mergeCell ref="L58:L59"/>
    <mergeCell ref="L125:L126"/>
  </mergeCells>
  <pageMargins left="0.19685039370078741" right="0.19685039370078741" top="0.43307086614173229" bottom="0.19685039370078741" header="0.31496062992125984" footer="0.19685039370078741"/>
  <pageSetup paperSize="9" orientation="portrait" verticalDpi="0" r:id="rId1"/>
  <headerFooter differentFirst="1">
    <oddHeader>&amp;C&amp;"Times New Roman,Regular"&amp;P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05"/>
  <sheetViews>
    <sheetView showZeros="0" zoomScale="160" zoomScaleNormal="160" workbookViewId="0">
      <pane xSplit="4" ySplit="13" topLeftCell="E14" activePane="bottomRight" state="frozen"/>
      <selection activeCell="A3" sqref="A3"/>
      <selection pane="topRight" activeCell="E3" sqref="E3"/>
      <selection pane="bottomLeft" activeCell="A15" sqref="A15"/>
      <selection pane="bottomRight" activeCell="L7" sqref="L7"/>
    </sheetView>
  </sheetViews>
  <sheetFormatPr defaultColWidth="10.33203125" defaultRowHeight="13.2"/>
  <cols>
    <col min="1" max="1" width="3.88671875" style="291" customWidth="1"/>
    <col min="2" max="2" width="18.44140625" style="167" customWidth="1"/>
    <col min="3" max="3" width="6.6640625" style="168" customWidth="1"/>
    <col min="4" max="4" width="5.88671875" style="292" customWidth="1"/>
    <col min="5" max="5" width="5.109375" style="293" customWidth="1"/>
    <col min="6" max="6" width="4.33203125" style="173" customWidth="1"/>
    <col min="7" max="7" width="6.88671875" style="173" customWidth="1"/>
    <col min="8" max="8" width="5.109375" style="173" customWidth="1"/>
    <col min="9" max="9" width="7.44140625" style="173" customWidth="1"/>
    <col min="10" max="10" width="18.6640625" style="172" customWidth="1"/>
    <col min="11" max="11" width="3.6640625" style="173" customWidth="1"/>
    <col min="12" max="16384" width="10.33203125" style="173"/>
  </cols>
  <sheetData>
    <row r="1" spans="1:13" ht="15" hidden="1" customHeight="1">
      <c r="A1" s="2" t="s">
        <v>274</v>
      </c>
      <c r="D1" s="169"/>
      <c r="E1" s="170"/>
      <c r="F1" s="171"/>
      <c r="G1" s="171"/>
      <c r="H1" s="171"/>
      <c r="I1" s="171"/>
    </row>
    <row r="2" spans="1:13" ht="16.5" hidden="1" customHeight="1">
      <c r="A2" s="174" t="s">
        <v>31</v>
      </c>
      <c r="B2" s="175"/>
      <c r="C2" s="176"/>
      <c r="D2" s="169"/>
      <c r="E2" s="170"/>
      <c r="F2" s="177"/>
      <c r="G2" s="177"/>
      <c r="H2" s="177"/>
      <c r="I2" s="177"/>
    </row>
    <row r="3" spans="1:13" ht="15.6">
      <c r="A3" s="395" t="s">
        <v>267</v>
      </c>
      <c r="B3" s="395"/>
      <c r="C3" s="395"/>
      <c r="D3" s="395"/>
      <c r="E3" s="395"/>
      <c r="F3" s="395"/>
      <c r="G3" s="395"/>
      <c r="H3" s="395"/>
      <c r="I3" s="395"/>
      <c r="J3" s="395"/>
    </row>
    <row r="4" spans="1:13" ht="9" customHeight="1">
      <c r="A4" s="394" t="s">
        <v>0</v>
      </c>
      <c r="B4" s="396" t="s">
        <v>4</v>
      </c>
      <c r="C4" s="397" t="s">
        <v>33</v>
      </c>
      <c r="D4" s="397"/>
      <c r="E4" s="397"/>
      <c r="F4" s="403" t="s">
        <v>34</v>
      </c>
      <c r="G4" s="404"/>
      <c r="H4" s="403" t="s">
        <v>35</v>
      </c>
      <c r="I4" s="404"/>
      <c r="J4" s="398" t="s">
        <v>36</v>
      </c>
    </row>
    <row r="5" spans="1:13" ht="20.25" customHeight="1">
      <c r="A5" s="394"/>
      <c r="B5" s="396"/>
      <c r="C5" s="394" t="s">
        <v>262</v>
      </c>
      <c r="D5" s="401" t="s">
        <v>263</v>
      </c>
      <c r="E5" s="402"/>
      <c r="F5" s="394" t="s">
        <v>44</v>
      </c>
      <c r="G5" s="394"/>
      <c r="H5" s="401" t="s">
        <v>44</v>
      </c>
      <c r="I5" s="402"/>
      <c r="J5" s="399"/>
    </row>
    <row r="6" spans="1:13" ht="30" customHeight="1">
      <c r="A6" s="394"/>
      <c r="B6" s="396"/>
      <c r="C6" s="394"/>
      <c r="D6" s="294" t="s">
        <v>2</v>
      </c>
      <c r="E6" s="294" t="s">
        <v>3</v>
      </c>
      <c r="F6" s="294" t="s">
        <v>48</v>
      </c>
      <c r="G6" s="295" t="s">
        <v>273</v>
      </c>
      <c r="H6" s="294" t="s">
        <v>48</v>
      </c>
      <c r="I6" s="295" t="s">
        <v>50</v>
      </c>
      <c r="J6" s="400"/>
    </row>
    <row r="7" spans="1:13" s="184" customFormat="1" ht="11.4">
      <c r="A7" s="180"/>
      <c r="B7" s="181" t="s">
        <v>47</v>
      </c>
      <c r="C7" s="182">
        <f>SUM(C14,C26,C46,C56,C65,C75,C84,C91,C104,C113,C121,C133,C143,C154,C167,C176,C187,C196,C203)</f>
        <v>2449</v>
      </c>
      <c r="D7" s="182">
        <f t="shared" ref="D7:H7" si="0">SUM(D14,D26,D46,D56,D65,D75,D84,D91,D104,D113,D121,D133,D143,D154,D167,D176,D187,D196,D203)</f>
        <v>2379</v>
      </c>
      <c r="E7" s="182">
        <f t="shared" ref="E7" si="1">SUM(E14,E26,E46,E56,E65,E75,E84,E91,E104,E113,E121,E133,E143,E154,E167,E176,E187,E196,E203)</f>
        <v>306</v>
      </c>
      <c r="F7" s="182">
        <f t="shared" si="0"/>
        <v>2893.8630086331896</v>
      </c>
      <c r="G7" s="375">
        <f>F7-C7</f>
        <v>444.86300863318957</v>
      </c>
      <c r="H7" s="182">
        <f t="shared" si="0"/>
        <v>3347.2476478971485</v>
      </c>
      <c r="I7" s="375">
        <f>H7-F7</f>
        <v>453.38463926395889</v>
      </c>
      <c r="J7" s="183"/>
      <c r="L7" s="374">
        <f>F7-D7-E7</f>
        <v>208.86300863318957</v>
      </c>
      <c r="M7" s="374">
        <f>H7-D7-E7</f>
        <v>662.24764789714845</v>
      </c>
    </row>
    <row r="8" spans="1:13" s="184" customFormat="1" ht="11.4">
      <c r="A8" s="180"/>
      <c r="B8" s="181" t="s">
        <v>52</v>
      </c>
      <c r="C8" s="182">
        <f t="shared" ref="C8" si="2">SUM(C9:C11)</f>
        <v>682</v>
      </c>
      <c r="D8" s="182">
        <f t="shared" ref="D8:I8" si="3">SUM(D9:D11)</f>
        <v>709</v>
      </c>
      <c r="E8" s="182">
        <f t="shared" ref="E8" si="4">SUM(E9:E11)</f>
        <v>247</v>
      </c>
      <c r="F8" s="182">
        <f t="shared" si="3"/>
        <v>837.00658182126256</v>
      </c>
      <c r="G8" s="182">
        <f t="shared" si="3"/>
        <v>-128.0065818212625</v>
      </c>
      <c r="H8" s="182">
        <f t="shared" si="3"/>
        <v>941.24764789714891</v>
      </c>
      <c r="I8" s="182">
        <f t="shared" si="3"/>
        <v>-104.24106607588641</v>
      </c>
      <c r="J8" s="183"/>
      <c r="L8" s="374">
        <f t="shared" ref="L8:L13" si="5">C8-D8</f>
        <v>-27</v>
      </c>
    </row>
    <row r="9" spans="1:13" s="184" customFormat="1" ht="11.4">
      <c r="A9" s="180"/>
      <c r="B9" s="186" t="s">
        <v>53</v>
      </c>
      <c r="C9" s="182">
        <f t="shared" ref="C9" si="6">SUM(C15,C18,C27,C31,C47,C57,C66,C76,C85,C92,C105,C114,C122,C134,C144,C155,C168,C177,C188)</f>
        <v>682</v>
      </c>
      <c r="D9" s="182">
        <f t="shared" ref="D9:I9" si="7">SUM(D15,D18,D27,D31,D47,D57,D66,D76,D85,D92,D105,D114,D122,D134,D144,D155,D168,D177,D188)</f>
        <v>709</v>
      </c>
      <c r="E9" s="182">
        <f t="shared" ref="E9" si="8">SUM(E15,E18,E27,E31,E47,E57,E66,E76,E85,E92,E105,E114,E122,E134,E144,E155,E168,E177,E188)</f>
        <v>68</v>
      </c>
      <c r="F9" s="182">
        <f t="shared" si="7"/>
        <v>837.00658182126256</v>
      </c>
      <c r="G9" s="182">
        <f t="shared" si="7"/>
        <v>-128.0065818212625</v>
      </c>
      <c r="H9" s="182">
        <f t="shared" si="7"/>
        <v>941.24764789714891</v>
      </c>
      <c r="I9" s="182">
        <f t="shared" si="7"/>
        <v>-104.24106607588641</v>
      </c>
      <c r="J9" s="183"/>
      <c r="L9" s="374">
        <f t="shared" si="5"/>
        <v>-27</v>
      </c>
    </row>
    <row r="10" spans="1:13" s="184" customFormat="1" ht="11.4">
      <c r="A10" s="180"/>
      <c r="B10" s="186" t="s">
        <v>0</v>
      </c>
      <c r="C10" s="182">
        <f t="shared" ref="C10" si="9">SUM(C19,C34:C35,C51:C52,C61,C95:C96,C127,C180)</f>
        <v>0</v>
      </c>
      <c r="D10" s="182">
        <f t="shared" ref="D10:I10" si="10">SUM(D19,D34:D35,D51:D52,D61,D95:D96,D127,D180)</f>
        <v>0</v>
      </c>
      <c r="E10" s="182">
        <f t="shared" ref="E10" si="11">SUM(E19,E34:E35,E51:E52,E61,E95:E96,E127,E180)</f>
        <v>179</v>
      </c>
      <c r="F10" s="182">
        <f t="shared" si="10"/>
        <v>0</v>
      </c>
      <c r="G10" s="182">
        <f t="shared" si="10"/>
        <v>0</v>
      </c>
      <c r="H10" s="182">
        <f t="shared" si="10"/>
        <v>0</v>
      </c>
      <c r="I10" s="182">
        <f t="shared" si="10"/>
        <v>0</v>
      </c>
      <c r="J10" s="183"/>
      <c r="L10" s="374">
        <f t="shared" si="5"/>
        <v>0</v>
      </c>
    </row>
    <row r="11" spans="1:13" s="184" customFormat="1" ht="11.4">
      <c r="A11" s="180"/>
      <c r="B11" s="186" t="s">
        <v>54</v>
      </c>
      <c r="C11" s="182">
        <f t="shared" ref="C11" si="12">SUM(C20,C36,C53,C62,C69,C77,C88,C97,C108,C118,C128,C140,C149,C160,C169,C181,C191)</f>
        <v>0</v>
      </c>
      <c r="D11" s="182">
        <f t="shared" ref="D11:I11" si="13">SUM(D20,D36,D53,D62,D69,D77,D88,D97,D108,D118,D128,D140,D149,D160,D169,D181,D191)</f>
        <v>0</v>
      </c>
      <c r="E11" s="182">
        <f t="shared" ref="E11" si="14">SUM(E20,E36,E53,E62,E69,E77,E88,E97,E108,E118,E128,E140,E149,E160,E169,E181,E191)</f>
        <v>0</v>
      </c>
      <c r="F11" s="182">
        <f t="shared" si="13"/>
        <v>0</v>
      </c>
      <c r="G11" s="182">
        <f t="shared" si="13"/>
        <v>0</v>
      </c>
      <c r="H11" s="182">
        <f t="shared" si="13"/>
        <v>0</v>
      </c>
      <c r="I11" s="182">
        <f t="shared" si="13"/>
        <v>0</v>
      </c>
      <c r="J11" s="183"/>
      <c r="L11" s="374">
        <f t="shared" si="5"/>
        <v>0</v>
      </c>
    </row>
    <row r="12" spans="1:13" s="184" customFormat="1" ht="11.4">
      <c r="A12" s="180"/>
      <c r="B12" s="181" t="s">
        <v>55</v>
      </c>
      <c r="C12" s="182">
        <f t="shared" ref="C12" si="15">SUM(C21:C22,C37,C40,C54,C63,C70,C78,C89,C98,C109,C119,C129,C141,C150,C161,C170,C182,C192)</f>
        <v>882</v>
      </c>
      <c r="D12" s="182">
        <f t="shared" ref="D12:I12" si="16">SUM(D21:D22,D37,D40,D54,D63,D70,D78,D89,D98,D109,D119,D129,D141,D150,D161,D170,D182,D192)</f>
        <v>837</v>
      </c>
      <c r="E12" s="182">
        <f t="shared" ref="E12" si="17">SUM(E21:E22,E37,E40,E54,E63,E70,E78,E89,E98,E109,E119,E129,E141,E150,E161,E170,E182,E192)</f>
        <v>38</v>
      </c>
      <c r="F12" s="182">
        <f t="shared" si="16"/>
        <v>1034</v>
      </c>
      <c r="G12" s="182">
        <f t="shared" si="16"/>
        <v>-197</v>
      </c>
      <c r="H12" s="182">
        <f t="shared" si="16"/>
        <v>1213</v>
      </c>
      <c r="I12" s="182">
        <f t="shared" si="16"/>
        <v>-171</v>
      </c>
      <c r="J12" s="188"/>
      <c r="L12" s="374">
        <f t="shared" si="5"/>
        <v>45</v>
      </c>
    </row>
    <row r="13" spans="1:13" s="184" customFormat="1" ht="11.4">
      <c r="A13" s="180"/>
      <c r="B13" s="181" t="s">
        <v>1</v>
      </c>
      <c r="C13" s="182">
        <f t="shared" ref="C13" si="18">SUM(C23:C25,C44:C45,C55,C64,C74,C81,C90,C101,C112,C120,C132,C142,C153,C166,C173,C186,C195)</f>
        <v>652</v>
      </c>
      <c r="D13" s="182">
        <f t="shared" ref="D13:G13" si="19">SUM(D23:D25,D44:D45,D55,D64,D74,D81,D90,D101,D112,D120,D132,D142,D153,D166,D173,D186,D195)</f>
        <v>604</v>
      </c>
      <c r="E13" s="182">
        <f t="shared" ref="E13" si="20">SUM(E23:E25,E44:E45,E55,E64,E74,E81,E90,E101,E112,E120,E132,E142,E153,E166,E173,E186,E195)</f>
        <v>3</v>
      </c>
      <c r="F13" s="182">
        <f t="shared" si="19"/>
        <v>745.85642681192724</v>
      </c>
      <c r="G13" s="182">
        <f t="shared" si="19"/>
        <v>-141.85642681192718</v>
      </c>
      <c r="H13" s="182">
        <f t="shared" ref="H13:I13" si="21">SUM(H23:H25,H44:H45,H55,H64,H74,H81,H90,H101,H112,H120,H132,H142,H153,H166,H173,H186,H195)</f>
        <v>808</v>
      </c>
      <c r="I13" s="182">
        <f t="shared" si="21"/>
        <v>-62.143573188072821</v>
      </c>
      <c r="J13" s="185"/>
      <c r="L13" s="374">
        <f t="shared" si="5"/>
        <v>48</v>
      </c>
    </row>
    <row r="14" spans="1:13" s="184" customFormat="1" ht="11.4">
      <c r="A14" s="189" t="s">
        <v>5</v>
      </c>
      <c r="B14" s="190" t="s">
        <v>56</v>
      </c>
      <c r="C14" s="191">
        <f t="shared" ref="C14" si="22">SUM(C15,C18:C20,C21:C25)</f>
        <v>251</v>
      </c>
      <c r="D14" s="191">
        <f t="shared" ref="D14:E14" si="23">SUM(D15,D18:D20,D21:D25)</f>
        <v>236</v>
      </c>
      <c r="E14" s="191">
        <f t="shared" si="23"/>
        <v>48</v>
      </c>
      <c r="F14" s="191">
        <f t="shared" ref="F14:I14" si="24">SUM(F15,F18:F20,F21:F25)</f>
        <v>291.76666666666665</v>
      </c>
      <c r="G14" s="191">
        <f t="shared" si="24"/>
        <v>-55.766666666666666</v>
      </c>
      <c r="H14" s="191">
        <f t="shared" si="24"/>
        <v>318</v>
      </c>
      <c r="I14" s="191">
        <f t="shared" si="24"/>
        <v>-26.233333333333334</v>
      </c>
      <c r="J14" s="192"/>
    </row>
    <row r="15" spans="1:13" s="198" customFormat="1" ht="11.4">
      <c r="A15" s="193">
        <v>1</v>
      </c>
      <c r="B15" s="194" t="s">
        <v>57</v>
      </c>
      <c r="C15" s="195">
        <v>35</v>
      </c>
      <c r="D15" s="195">
        <v>35</v>
      </c>
      <c r="E15" s="195">
        <v>2</v>
      </c>
      <c r="F15" s="195">
        <v>38.766666666666666</v>
      </c>
      <c r="G15" s="196">
        <v>-3.7666666666666657</v>
      </c>
      <c r="H15" s="195">
        <v>40</v>
      </c>
      <c r="I15" s="195">
        <v>-1.2333333333333343</v>
      </c>
      <c r="J15" s="197"/>
    </row>
    <row r="16" spans="1:13">
      <c r="A16" s="173"/>
      <c r="B16" s="199" t="s">
        <v>58</v>
      </c>
      <c r="C16" s="200"/>
      <c r="D16" s="50">
        <v>26</v>
      </c>
      <c r="E16" s="201"/>
      <c r="F16" s="50">
        <v>27</v>
      </c>
      <c r="G16" s="196"/>
      <c r="H16" s="50">
        <v>29</v>
      </c>
      <c r="I16" s="202"/>
      <c r="J16" s="203"/>
    </row>
    <row r="17" spans="1:10">
      <c r="A17" s="204"/>
      <c r="B17" s="199" t="s">
        <v>59</v>
      </c>
      <c r="C17" s="200"/>
      <c r="D17" s="50">
        <v>9</v>
      </c>
      <c r="E17" s="201"/>
      <c r="F17" s="50">
        <v>11.766666666666667</v>
      </c>
      <c r="G17" s="196"/>
      <c r="H17" s="50">
        <v>11</v>
      </c>
      <c r="I17" s="202"/>
      <c r="J17" s="203"/>
    </row>
    <row r="18" spans="1:10" s="211" customFormat="1">
      <c r="A18" s="205">
        <v>2</v>
      </c>
      <c r="B18" s="206" t="s">
        <v>60</v>
      </c>
      <c r="C18" s="207">
        <v>31</v>
      </c>
      <c r="D18" s="208">
        <v>29</v>
      </c>
      <c r="E18" s="207">
        <v>2</v>
      </c>
      <c r="F18" s="209">
        <v>33</v>
      </c>
      <c r="G18" s="196">
        <v>-4</v>
      </c>
      <c r="H18" s="209">
        <v>34</v>
      </c>
      <c r="I18" s="195">
        <v>-1</v>
      </c>
      <c r="J18" s="210"/>
    </row>
    <row r="19" spans="1:10" s="211" customFormat="1">
      <c r="A19" s="205">
        <v>3</v>
      </c>
      <c r="B19" s="206" t="s">
        <v>61</v>
      </c>
      <c r="C19" s="212"/>
      <c r="D19" s="208"/>
      <c r="E19" s="213">
        <v>41</v>
      </c>
      <c r="F19" s="209"/>
      <c r="G19" s="196"/>
      <c r="H19" s="209"/>
      <c r="I19" s="214"/>
      <c r="J19" s="210"/>
    </row>
    <row r="20" spans="1:10" s="222" customFormat="1">
      <c r="A20" s="215"/>
      <c r="B20" s="216" t="s">
        <v>62</v>
      </c>
      <c r="C20" s="217"/>
      <c r="D20" s="218"/>
      <c r="E20" s="219"/>
      <c r="F20" s="220"/>
      <c r="G20" s="196"/>
      <c r="H20" s="220"/>
      <c r="I20" s="221"/>
      <c r="J20" s="210"/>
    </row>
    <row r="21" spans="1:10" s="222" customFormat="1">
      <c r="A21" s="215">
        <v>4</v>
      </c>
      <c r="B21" s="223" t="s">
        <v>63</v>
      </c>
      <c r="C21" s="224">
        <v>45</v>
      </c>
      <c r="D21" s="218">
        <v>44</v>
      </c>
      <c r="E21" s="224">
        <v>2</v>
      </c>
      <c r="F21" s="220">
        <v>57</v>
      </c>
      <c r="G21" s="196">
        <v>-13</v>
      </c>
      <c r="H21" s="220">
        <v>68</v>
      </c>
      <c r="I21" s="195">
        <v>-11</v>
      </c>
      <c r="J21" s="210"/>
    </row>
    <row r="22" spans="1:10" s="222" customFormat="1">
      <c r="A22" s="215">
        <v>5</v>
      </c>
      <c r="B22" s="223" t="s">
        <v>64</v>
      </c>
      <c r="C22" s="224">
        <v>52</v>
      </c>
      <c r="D22" s="218">
        <v>49</v>
      </c>
      <c r="E22" s="224">
        <v>1</v>
      </c>
      <c r="F22" s="220">
        <v>65</v>
      </c>
      <c r="G22" s="196">
        <v>-16</v>
      </c>
      <c r="H22" s="220">
        <v>61</v>
      </c>
      <c r="I22" s="195">
        <v>4</v>
      </c>
      <c r="J22" s="210"/>
    </row>
    <row r="23" spans="1:10" s="222" customFormat="1" ht="13.5" customHeight="1">
      <c r="A23" s="215">
        <v>6</v>
      </c>
      <c r="B23" s="314" t="s">
        <v>65</v>
      </c>
      <c r="C23" s="224">
        <v>45</v>
      </c>
      <c r="D23" s="218">
        <v>44</v>
      </c>
      <c r="E23" s="224"/>
      <c r="F23" s="220">
        <v>24</v>
      </c>
      <c r="G23" s="196">
        <v>20</v>
      </c>
      <c r="H23" s="220">
        <v>24</v>
      </c>
      <c r="I23" s="195">
        <v>0</v>
      </c>
      <c r="J23" s="210"/>
    </row>
    <row r="24" spans="1:10" s="222" customFormat="1">
      <c r="A24" s="215">
        <v>7</v>
      </c>
      <c r="B24" s="315" t="s">
        <v>67</v>
      </c>
      <c r="C24" s="224">
        <v>43</v>
      </c>
      <c r="D24" s="218">
        <v>35</v>
      </c>
      <c r="E24" s="224"/>
      <c r="F24" s="220">
        <v>38</v>
      </c>
      <c r="G24" s="196">
        <v>-3</v>
      </c>
      <c r="H24" s="220">
        <v>46</v>
      </c>
      <c r="I24" s="195">
        <v>-8</v>
      </c>
      <c r="J24" s="210"/>
    </row>
    <row r="25" spans="1:10" s="222" customFormat="1">
      <c r="A25" s="215">
        <v>8</v>
      </c>
      <c r="B25" s="316" t="s">
        <v>68</v>
      </c>
      <c r="C25" s="224"/>
      <c r="D25" s="218"/>
      <c r="E25" s="224"/>
      <c r="F25" s="220">
        <v>36</v>
      </c>
      <c r="G25" s="196">
        <v>-36</v>
      </c>
      <c r="H25" s="220">
        <v>45</v>
      </c>
      <c r="I25" s="195">
        <v>-9</v>
      </c>
      <c r="J25" s="225"/>
    </row>
    <row r="26" spans="1:10" s="184" customFormat="1" ht="11.4">
      <c r="A26" s="189" t="s">
        <v>6</v>
      </c>
      <c r="B26" s="190" t="s">
        <v>70</v>
      </c>
      <c r="C26" s="191">
        <f>SUM(C27,C31,C34:C37,C40,C44:C45)</f>
        <v>238</v>
      </c>
      <c r="D26" s="191">
        <f t="shared" ref="D26:E26" si="25">SUM(D27,D31,D34:D37,D40,D44:D45)</f>
        <v>228</v>
      </c>
      <c r="E26" s="191">
        <f t="shared" si="25"/>
        <v>44</v>
      </c>
      <c r="F26" s="191">
        <f t="shared" ref="F26:G26" si="26">SUM(F27,F31,F34:F37,F40,F44:F45)</f>
        <v>301</v>
      </c>
      <c r="G26" s="191">
        <f t="shared" si="26"/>
        <v>-73</v>
      </c>
      <c r="H26" s="191">
        <f>SUM(H27,H31,H34:H37,H40,H44:H45)</f>
        <v>347.1223298832856</v>
      </c>
      <c r="I26" s="191">
        <f>SUM(I27,I31,I34:I37,I40,I44:I45)</f>
        <v>-46.122329883285616</v>
      </c>
      <c r="J26" s="192"/>
    </row>
    <row r="27" spans="1:10" s="227" customFormat="1" ht="11.4">
      <c r="A27" s="226">
        <v>1</v>
      </c>
      <c r="B27" s="194" t="s">
        <v>71</v>
      </c>
      <c r="C27" s="195">
        <v>37</v>
      </c>
      <c r="D27" s="195">
        <v>32</v>
      </c>
      <c r="E27" s="195">
        <v>3</v>
      </c>
      <c r="F27" s="195">
        <v>46</v>
      </c>
      <c r="G27" s="196">
        <v>-14</v>
      </c>
      <c r="H27" s="195">
        <v>47.122329883285616</v>
      </c>
      <c r="I27" s="195">
        <v>-1.1223298832856159</v>
      </c>
      <c r="J27" s="197"/>
    </row>
    <row r="28" spans="1:10">
      <c r="A28" s="228"/>
      <c r="B28" s="229" t="s">
        <v>72</v>
      </c>
      <c r="C28" s="230"/>
      <c r="D28" s="231">
        <v>23</v>
      </c>
      <c r="E28" s="232"/>
      <c r="F28" s="50">
        <v>32</v>
      </c>
      <c r="G28" s="196"/>
      <c r="H28" s="50">
        <v>36</v>
      </c>
      <c r="I28" s="202"/>
      <c r="J28" s="233"/>
    </row>
    <row r="29" spans="1:10">
      <c r="A29" s="228"/>
      <c r="B29" s="229" t="s">
        <v>73</v>
      </c>
      <c r="C29" s="230"/>
      <c r="D29" s="231">
        <v>5</v>
      </c>
      <c r="E29" s="232"/>
      <c r="F29" s="50">
        <v>8</v>
      </c>
      <c r="G29" s="196"/>
      <c r="H29" s="50">
        <v>11.122329883285619</v>
      </c>
      <c r="I29" s="202"/>
      <c r="J29" s="233"/>
    </row>
    <row r="30" spans="1:10">
      <c r="A30" s="228"/>
      <c r="B30" s="229" t="s">
        <v>74</v>
      </c>
      <c r="C30" s="230"/>
      <c r="D30" s="231">
        <v>4</v>
      </c>
      <c r="E30" s="232"/>
      <c r="F30" s="50">
        <v>6</v>
      </c>
      <c r="G30" s="196"/>
      <c r="H30" s="50"/>
      <c r="I30" s="202"/>
      <c r="J30" s="233"/>
    </row>
    <row r="31" spans="1:10" s="222" customFormat="1">
      <c r="A31" s="215">
        <v>2</v>
      </c>
      <c r="B31" s="234" t="s">
        <v>76</v>
      </c>
      <c r="C31" s="235">
        <v>39</v>
      </c>
      <c r="D31" s="235">
        <v>41</v>
      </c>
      <c r="E31" s="235">
        <v>8</v>
      </c>
      <c r="F31" s="235">
        <v>48</v>
      </c>
      <c r="G31" s="196">
        <v>-7</v>
      </c>
      <c r="H31" s="235">
        <v>54</v>
      </c>
      <c r="I31" s="195">
        <v>-6</v>
      </c>
      <c r="J31" s="236"/>
    </row>
    <row r="32" spans="1:10">
      <c r="A32" s="173"/>
      <c r="B32" s="237" t="s">
        <v>77</v>
      </c>
      <c r="C32" s="238"/>
      <c r="D32" s="50">
        <v>24</v>
      </c>
      <c r="E32" s="232"/>
      <c r="F32" s="50">
        <v>20</v>
      </c>
      <c r="G32" s="196"/>
      <c r="H32" s="50">
        <v>31</v>
      </c>
      <c r="I32" s="202"/>
      <c r="J32" s="233"/>
    </row>
    <row r="33" spans="1:10">
      <c r="A33" s="173"/>
      <c r="B33" s="237" t="s">
        <v>78</v>
      </c>
      <c r="C33" s="238"/>
      <c r="D33" s="50">
        <v>17</v>
      </c>
      <c r="E33" s="232"/>
      <c r="F33" s="50">
        <v>28</v>
      </c>
      <c r="G33" s="196"/>
      <c r="H33" s="50">
        <v>23</v>
      </c>
      <c r="I33" s="202"/>
      <c r="J33" s="233"/>
    </row>
    <row r="34" spans="1:10" s="222" customFormat="1">
      <c r="A34" s="215">
        <v>3</v>
      </c>
      <c r="B34" s="239" t="s">
        <v>79</v>
      </c>
      <c r="C34" s="235"/>
      <c r="D34" s="218"/>
      <c r="E34" s="219">
        <v>10</v>
      </c>
      <c r="F34" s="220"/>
      <c r="G34" s="196">
        <v>0</v>
      </c>
      <c r="H34" s="220"/>
      <c r="I34" s="221"/>
      <c r="J34" s="236"/>
    </row>
    <row r="35" spans="1:10" s="222" customFormat="1">
      <c r="A35" s="215">
        <v>4</v>
      </c>
      <c r="B35" s="240" t="s">
        <v>81</v>
      </c>
      <c r="C35" s="235"/>
      <c r="D35" s="220"/>
      <c r="E35" s="219">
        <v>21</v>
      </c>
      <c r="F35" s="220"/>
      <c r="G35" s="196">
        <v>0</v>
      </c>
      <c r="H35" s="220"/>
      <c r="I35" s="221"/>
      <c r="J35" s="241"/>
    </row>
    <row r="36" spans="1:10">
      <c r="A36" s="228"/>
      <c r="B36" s="216" t="s">
        <v>62</v>
      </c>
      <c r="C36" s="230"/>
      <c r="D36" s="231"/>
      <c r="E36" s="232"/>
      <c r="F36" s="50"/>
      <c r="G36" s="196">
        <v>0</v>
      </c>
      <c r="H36" s="50"/>
      <c r="I36" s="202"/>
      <c r="J36" s="233"/>
    </row>
    <row r="37" spans="1:10" s="222" customFormat="1">
      <c r="A37" s="215">
        <v>5</v>
      </c>
      <c r="B37" s="223" t="s">
        <v>82</v>
      </c>
      <c r="C37" s="235">
        <v>43</v>
      </c>
      <c r="D37" s="235">
        <v>40</v>
      </c>
      <c r="E37" s="235">
        <v>0</v>
      </c>
      <c r="F37" s="235">
        <v>60</v>
      </c>
      <c r="G37" s="196">
        <v>-20</v>
      </c>
      <c r="H37" s="235">
        <v>72</v>
      </c>
      <c r="I37" s="195">
        <v>-12</v>
      </c>
      <c r="J37" s="236"/>
    </row>
    <row r="38" spans="1:10">
      <c r="A38" s="173"/>
      <c r="B38" s="242" t="s">
        <v>74</v>
      </c>
      <c r="C38" s="230"/>
      <c r="D38" s="231"/>
      <c r="E38" s="232"/>
      <c r="F38" s="50"/>
      <c r="G38" s="196">
        <v>0</v>
      </c>
      <c r="H38" s="50"/>
      <c r="I38" s="202"/>
      <c r="J38" s="233"/>
    </row>
    <row r="39" spans="1:10">
      <c r="A39" s="228"/>
      <c r="B39" s="242" t="s">
        <v>73</v>
      </c>
      <c r="C39" s="230"/>
      <c r="D39" s="231"/>
      <c r="E39" s="232"/>
      <c r="F39" s="50"/>
      <c r="G39" s="196">
        <v>0</v>
      </c>
      <c r="H39" s="50"/>
      <c r="I39" s="202"/>
      <c r="J39" s="233"/>
    </row>
    <row r="40" spans="1:10" s="222" customFormat="1">
      <c r="A40" s="215">
        <v>6</v>
      </c>
      <c r="B40" s="243" t="s">
        <v>84</v>
      </c>
      <c r="C40" s="235">
        <v>51</v>
      </c>
      <c r="D40" s="235">
        <v>51</v>
      </c>
      <c r="E40" s="235">
        <v>1</v>
      </c>
      <c r="F40" s="235">
        <v>67</v>
      </c>
      <c r="G40" s="196">
        <v>-16</v>
      </c>
      <c r="H40" s="235">
        <v>80</v>
      </c>
      <c r="I40" s="195">
        <v>-13</v>
      </c>
      <c r="J40" s="236"/>
    </row>
    <row r="41" spans="1:10">
      <c r="A41" s="173"/>
      <c r="B41" s="242" t="s">
        <v>85</v>
      </c>
      <c r="C41" s="230"/>
      <c r="D41" s="231"/>
      <c r="E41" s="232"/>
      <c r="F41" s="50"/>
      <c r="G41" s="196">
        <v>0</v>
      </c>
      <c r="H41" s="50"/>
      <c r="I41" s="202"/>
      <c r="J41" s="233"/>
    </row>
    <row r="42" spans="1:10">
      <c r="A42" s="228"/>
      <c r="B42" s="242" t="s">
        <v>86</v>
      </c>
      <c r="C42" s="230"/>
      <c r="D42" s="231"/>
      <c r="E42" s="232"/>
      <c r="F42" s="50"/>
      <c r="G42" s="196">
        <v>0</v>
      </c>
      <c r="H42" s="50"/>
      <c r="I42" s="202"/>
      <c r="J42" s="233"/>
    </row>
    <row r="43" spans="1:10">
      <c r="A43" s="228"/>
      <c r="B43" s="242" t="s">
        <v>87</v>
      </c>
      <c r="C43" s="230"/>
      <c r="D43" s="231"/>
      <c r="E43" s="232"/>
      <c r="F43" s="50"/>
      <c r="G43" s="196">
        <v>0</v>
      </c>
      <c r="H43" s="50"/>
      <c r="I43" s="202"/>
      <c r="J43" s="244"/>
    </row>
    <row r="44" spans="1:10" s="222" customFormat="1">
      <c r="A44" s="215">
        <v>7</v>
      </c>
      <c r="B44" s="245" t="s">
        <v>89</v>
      </c>
      <c r="C44" s="235">
        <v>32</v>
      </c>
      <c r="D44" s="220">
        <v>32</v>
      </c>
      <c r="E44" s="219"/>
      <c r="F44" s="220">
        <v>38</v>
      </c>
      <c r="G44" s="196">
        <v>-6</v>
      </c>
      <c r="H44" s="220">
        <v>42</v>
      </c>
      <c r="I44" s="195">
        <v>-4</v>
      </c>
      <c r="J44" s="236"/>
    </row>
    <row r="45" spans="1:10" s="222" customFormat="1">
      <c r="A45" s="215">
        <v>8</v>
      </c>
      <c r="B45" s="245" t="s">
        <v>90</v>
      </c>
      <c r="C45" s="235">
        <v>36</v>
      </c>
      <c r="D45" s="220">
        <v>32</v>
      </c>
      <c r="E45" s="219">
        <v>1</v>
      </c>
      <c r="F45" s="220">
        <v>42</v>
      </c>
      <c r="G45" s="196">
        <v>-10</v>
      </c>
      <c r="H45" s="220">
        <v>52</v>
      </c>
      <c r="I45" s="195">
        <v>-10</v>
      </c>
      <c r="J45" s="236"/>
    </row>
    <row r="46" spans="1:10" s="184" customFormat="1" ht="12.75" customHeight="1">
      <c r="A46" s="189" t="s">
        <v>7</v>
      </c>
      <c r="B46" s="190" t="s">
        <v>91</v>
      </c>
      <c r="C46" s="191">
        <f>SUM(C47,C51:C55)</f>
        <v>116</v>
      </c>
      <c r="D46" s="191">
        <f t="shared" ref="D46:E46" si="27">SUM(D47,D51:D55)</f>
        <v>116</v>
      </c>
      <c r="E46" s="191">
        <f t="shared" si="27"/>
        <v>46</v>
      </c>
      <c r="F46" s="191">
        <f t="shared" ref="F46:G46" si="28">SUM(F47,F51:F55)</f>
        <v>137</v>
      </c>
      <c r="G46" s="191">
        <f t="shared" si="28"/>
        <v>-21</v>
      </c>
      <c r="H46" s="191">
        <f>SUM(H47,H51:H55)</f>
        <v>147</v>
      </c>
      <c r="I46" s="191">
        <f>SUM(I47,I51:I55)</f>
        <v>-10</v>
      </c>
      <c r="J46" s="192"/>
    </row>
    <row r="47" spans="1:10" s="227" customFormat="1" ht="11.4">
      <c r="A47" s="215">
        <v>1</v>
      </c>
      <c r="B47" s="194" t="s">
        <v>92</v>
      </c>
      <c r="C47" s="195">
        <v>36</v>
      </c>
      <c r="D47" s="195">
        <v>36</v>
      </c>
      <c r="E47" s="195">
        <v>5</v>
      </c>
      <c r="F47" s="195">
        <v>45</v>
      </c>
      <c r="G47" s="196">
        <v>-9</v>
      </c>
      <c r="H47" s="195">
        <v>45</v>
      </c>
      <c r="I47" s="195">
        <v>0</v>
      </c>
      <c r="J47" s="246"/>
    </row>
    <row r="48" spans="1:10">
      <c r="A48" s="173"/>
      <c r="B48" s="247" t="s">
        <v>93</v>
      </c>
      <c r="C48" s="248"/>
      <c r="D48" s="50">
        <v>25</v>
      </c>
      <c r="E48" s="232"/>
      <c r="F48" s="50"/>
      <c r="G48" s="196"/>
      <c r="H48" s="50"/>
      <c r="I48" s="202"/>
      <c r="J48" s="411"/>
    </row>
    <row r="49" spans="1:10">
      <c r="A49" s="228"/>
      <c r="B49" s="249" t="s">
        <v>95</v>
      </c>
      <c r="C49" s="248"/>
      <c r="D49" s="50">
        <v>11</v>
      </c>
      <c r="E49" s="232"/>
      <c r="F49" s="50"/>
      <c r="G49" s="196"/>
      <c r="H49" s="50"/>
      <c r="I49" s="202"/>
      <c r="J49" s="412"/>
    </row>
    <row r="50" spans="1:10">
      <c r="A50" s="228"/>
      <c r="B50" s="247" t="s">
        <v>96</v>
      </c>
      <c r="C50" s="248"/>
      <c r="D50" s="50"/>
      <c r="E50" s="232"/>
      <c r="F50" s="50">
        <v>45</v>
      </c>
      <c r="G50" s="196"/>
      <c r="H50" s="50">
        <v>45</v>
      </c>
      <c r="I50" s="250"/>
      <c r="J50" s="251"/>
    </row>
    <row r="51" spans="1:10" s="222" customFormat="1">
      <c r="A51" s="215">
        <v>2</v>
      </c>
      <c r="B51" s="223" t="s">
        <v>98</v>
      </c>
      <c r="C51" s="217"/>
      <c r="D51" s="220"/>
      <c r="E51" s="219">
        <v>40</v>
      </c>
      <c r="F51" s="220"/>
      <c r="G51" s="196">
        <v>0</v>
      </c>
      <c r="H51" s="220"/>
      <c r="I51" s="221"/>
      <c r="J51" s="241"/>
    </row>
    <row r="52" spans="1:10" s="222" customFormat="1">
      <c r="A52" s="215">
        <v>3</v>
      </c>
      <c r="B52" s="223" t="s">
        <v>99</v>
      </c>
      <c r="C52" s="217"/>
      <c r="D52" s="220"/>
      <c r="E52" s="219"/>
      <c r="F52" s="220"/>
      <c r="G52" s="196">
        <v>0</v>
      </c>
      <c r="H52" s="220"/>
      <c r="I52" s="221"/>
      <c r="J52" s="241"/>
    </row>
    <row r="53" spans="1:10">
      <c r="A53" s="228"/>
      <c r="B53" s="216" t="s">
        <v>62</v>
      </c>
      <c r="C53" s="248"/>
      <c r="D53" s="50"/>
      <c r="E53" s="232"/>
      <c r="F53" s="50"/>
      <c r="G53" s="196">
        <v>0</v>
      </c>
      <c r="H53" s="50"/>
      <c r="I53" s="202"/>
      <c r="J53" s="252"/>
    </row>
    <row r="54" spans="1:10" s="222" customFormat="1">
      <c r="A54" s="215">
        <v>4</v>
      </c>
      <c r="B54" s="223" t="s">
        <v>100</v>
      </c>
      <c r="C54" s="217">
        <v>44</v>
      </c>
      <c r="D54" s="220">
        <v>44</v>
      </c>
      <c r="E54" s="253">
        <v>1</v>
      </c>
      <c r="F54" s="220">
        <v>52</v>
      </c>
      <c r="G54" s="196">
        <v>-8</v>
      </c>
      <c r="H54" s="220">
        <v>61</v>
      </c>
      <c r="I54" s="195">
        <v>-9</v>
      </c>
      <c r="J54" s="241"/>
    </row>
    <row r="55" spans="1:10" s="222" customFormat="1">
      <c r="A55" s="215">
        <v>5</v>
      </c>
      <c r="B55" s="245" t="s">
        <v>101</v>
      </c>
      <c r="C55" s="220">
        <v>36</v>
      </c>
      <c r="D55" s="220">
        <v>36</v>
      </c>
      <c r="E55" s="219"/>
      <c r="F55" s="220">
        <v>40</v>
      </c>
      <c r="G55" s="196">
        <v>-4</v>
      </c>
      <c r="H55" s="220">
        <v>41</v>
      </c>
      <c r="I55" s="195">
        <v>-1</v>
      </c>
      <c r="J55" s="241"/>
    </row>
    <row r="56" spans="1:10" s="184" customFormat="1" ht="11.4">
      <c r="A56" s="189" t="s">
        <v>102</v>
      </c>
      <c r="B56" s="190" t="s">
        <v>103</v>
      </c>
      <c r="C56" s="191">
        <f>SUM(C57,C61:C64)</f>
        <v>96</v>
      </c>
      <c r="D56" s="191">
        <f t="shared" ref="D56:E56" si="29">SUM(D57,D61:D64)</f>
        <v>94</v>
      </c>
      <c r="E56" s="191">
        <f t="shared" si="29"/>
        <v>15</v>
      </c>
      <c r="F56" s="191">
        <f t="shared" ref="F56:G56" si="30">SUM(F57,F61:F64)</f>
        <v>118</v>
      </c>
      <c r="G56" s="191">
        <f t="shared" si="30"/>
        <v>-24</v>
      </c>
      <c r="H56" s="191">
        <f>SUM(H57,H61:H64)</f>
        <v>146</v>
      </c>
      <c r="I56" s="191">
        <f>SUM(I57,I61:I64)</f>
        <v>-28</v>
      </c>
      <c r="J56" s="192"/>
    </row>
    <row r="57" spans="1:10" s="227" customFormat="1" ht="11.4">
      <c r="A57" s="215">
        <v>1</v>
      </c>
      <c r="B57" s="194" t="s">
        <v>104</v>
      </c>
      <c r="C57" s="195">
        <v>29</v>
      </c>
      <c r="D57" s="195">
        <v>30</v>
      </c>
      <c r="E57" s="195">
        <v>0</v>
      </c>
      <c r="F57" s="195">
        <v>36</v>
      </c>
      <c r="G57" s="196">
        <v>-6</v>
      </c>
      <c r="H57" s="195">
        <v>49</v>
      </c>
      <c r="I57" s="195">
        <v>-13</v>
      </c>
      <c r="J57" s="246"/>
    </row>
    <row r="58" spans="1:10">
      <c r="A58" s="173"/>
      <c r="B58" s="254" t="s">
        <v>105</v>
      </c>
      <c r="C58" s="248"/>
      <c r="D58" s="231">
        <v>22</v>
      </c>
      <c r="E58" s="232"/>
      <c r="F58" s="50">
        <v>28</v>
      </c>
      <c r="G58" s="196"/>
      <c r="H58" s="50"/>
      <c r="I58" s="202"/>
      <c r="J58" s="405"/>
    </row>
    <row r="59" spans="1:10">
      <c r="A59" s="228"/>
      <c r="B59" s="254" t="s">
        <v>107</v>
      </c>
      <c r="C59" s="248"/>
      <c r="D59" s="231">
        <v>8</v>
      </c>
      <c r="E59" s="232"/>
      <c r="F59" s="50">
        <v>8</v>
      </c>
      <c r="G59" s="196"/>
      <c r="H59" s="50"/>
      <c r="I59" s="202"/>
      <c r="J59" s="406"/>
    </row>
    <row r="60" spans="1:10">
      <c r="A60" s="228"/>
      <c r="B60" s="254" t="s">
        <v>105</v>
      </c>
      <c r="C60" s="248"/>
      <c r="D60" s="231"/>
      <c r="E60" s="232"/>
      <c r="F60" s="50">
        <v>0</v>
      </c>
      <c r="G60" s="196">
        <v>0</v>
      </c>
      <c r="H60" s="50">
        <v>49</v>
      </c>
      <c r="I60" s="202"/>
      <c r="J60" s="233"/>
    </row>
    <row r="61" spans="1:10" s="222" customFormat="1">
      <c r="A61" s="215">
        <v>2</v>
      </c>
      <c r="B61" s="223" t="s">
        <v>109</v>
      </c>
      <c r="C61" s="217"/>
      <c r="D61" s="220"/>
      <c r="E61" s="219">
        <v>14</v>
      </c>
      <c r="F61" s="220"/>
      <c r="G61" s="196">
        <v>0</v>
      </c>
      <c r="H61" s="220"/>
      <c r="I61" s="221"/>
      <c r="J61" s="236"/>
    </row>
    <row r="62" spans="1:10">
      <c r="A62" s="228"/>
      <c r="B62" s="216" t="s">
        <v>62</v>
      </c>
      <c r="C62" s="248"/>
      <c r="D62" s="50"/>
      <c r="E62" s="232"/>
      <c r="F62" s="50"/>
      <c r="G62" s="196">
        <v>0</v>
      </c>
      <c r="H62" s="50"/>
      <c r="I62" s="202"/>
      <c r="J62" s="233"/>
    </row>
    <row r="63" spans="1:10" s="222" customFormat="1">
      <c r="A63" s="215">
        <v>3</v>
      </c>
      <c r="B63" s="223" t="s">
        <v>110</v>
      </c>
      <c r="C63" s="217">
        <v>39</v>
      </c>
      <c r="D63" s="220">
        <v>39</v>
      </c>
      <c r="E63" s="219">
        <v>1</v>
      </c>
      <c r="F63" s="220">
        <v>50</v>
      </c>
      <c r="G63" s="196">
        <v>-11</v>
      </c>
      <c r="H63" s="220">
        <v>60</v>
      </c>
      <c r="I63" s="195">
        <v>-10</v>
      </c>
      <c r="J63" s="236"/>
    </row>
    <row r="64" spans="1:10" s="222" customFormat="1">
      <c r="A64" s="215">
        <v>4</v>
      </c>
      <c r="B64" s="245" t="s">
        <v>111</v>
      </c>
      <c r="C64" s="235">
        <v>28</v>
      </c>
      <c r="D64" s="220">
        <v>25</v>
      </c>
      <c r="E64" s="219"/>
      <c r="F64" s="220">
        <v>32</v>
      </c>
      <c r="G64" s="196">
        <v>-7</v>
      </c>
      <c r="H64" s="220">
        <v>37</v>
      </c>
      <c r="I64" s="195">
        <v>-5</v>
      </c>
      <c r="J64" s="236"/>
    </row>
    <row r="65" spans="1:10" s="184" customFormat="1" ht="11.4">
      <c r="A65" s="189" t="s">
        <v>112</v>
      </c>
      <c r="B65" s="190" t="s">
        <v>113</v>
      </c>
      <c r="C65" s="191">
        <f>SUM(C66,C69:C70,C74)</f>
        <v>118</v>
      </c>
      <c r="D65" s="191">
        <f t="shared" ref="D65:E65" si="31">SUM(D66,D69:D70,D74)</f>
        <v>120</v>
      </c>
      <c r="E65" s="191">
        <f t="shared" si="31"/>
        <v>9</v>
      </c>
      <c r="F65" s="191">
        <f t="shared" ref="F65:G65" si="32">SUM(F66,F69:F70,F74)</f>
        <v>139</v>
      </c>
      <c r="G65" s="191">
        <f t="shared" si="32"/>
        <v>-19</v>
      </c>
      <c r="H65" s="191">
        <f>SUM(H66,H69:H70,H74)</f>
        <v>156</v>
      </c>
      <c r="I65" s="191">
        <f>SUM(I66,I69:I70,I74)</f>
        <v>-17</v>
      </c>
      <c r="J65" s="255"/>
    </row>
    <row r="66" spans="1:10" s="227" customFormat="1" ht="11.4">
      <c r="A66" s="215">
        <v>1</v>
      </c>
      <c r="B66" s="194" t="s">
        <v>114</v>
      </c>
      <c r="C66" s="195">
        <v>37</v>
      </c>
      <c r="D66" s="195">
        <v>40</v>
      </c>
      <c r="E66" s="195">
        <v>8</v>
      </c>
      <c r="F66" s="195">
        <v>48</v>
      </c>
      <c r="G66" s="196">
        <v>-8</v>
      </c>
      <c r="H66" s="195">
        <v>52</v>
      </c>
      <c r="I66" s="195">
        <v>-4</v>
      </c>
      <c r="J66" s="256"/>
    </row>
    <row r="67" spans="1:10">
      <c r="A67" s="173"/>
      <c r="B67" s="254" t="s">
        <v>115</v>
      </c>
      <c r="C67" s="248"/>
      <c r="D67" s="231">
        <v>24</v>
      </c>
      <c r="E67" s="232"/>
      <c r="F67" s="50">
        <v>28</v>
      </c>
      <c r="G67" s="196"/>
      <c r="H67" s="50">
        <v>32</v>
      </c>
      <c r="I67" s="202"/>
      <c r="J67" s="233"/>
    </row>
    <row r="68" spans="1:10">
      <c r="A68" s="228"/>
      <c r="B68" s="254" t="s">
        <v>116</v>
      </c>
      <c r="C68" s="248"/>
      <c r="D68" s="231">
        <v>16</v>
      </c>
      <c r="E68" s="232"/>
      <c r="F68" s="50">
        <v>20</v>
      </c>
      <c r="G68" s="196"/>
      <c r="H68" s="50">
        <v>20</v>
      </c>
      <c r="I68" s="202"/>
      <c r="J68" s="233"/>
    </row>
    <row r="69" spans="1:10">
      <c r="A69" s="228"/>
      <c r="B69" s="216" t="s">
        <v>62</v>
      </c>
      <c r="C69" s="248"/>
      <c r="D69" s="231"/>
      <c r="E69" s="232"/>
      <c r="F69" s="50"/>
      <c r="G69" s="196">
        <v>0</v>
      </c>
      <c r="H69" s="50"/>
      <c r="I69" s="202"/>
      <c r="J69" s="233"/>
    </row>
    <row r="70" spans="1:10" s="222" customFormat="1">
      <c r="A70" s="215">
        <v>2</v>
      </c>
      <c r="B70" s="223" t="s">
        <v>117</v>
      </c>
      <c r="C70" s="217">
        <v>48</v>
      </c>
      <c r="D70" s="217">
        <v>47</v>
      </c>
      <c r="E70" s="217">
        <v>1</v>
      </c>
      <c r="F70" s="217">
        <v>52</v>
      </c>
      <c r="G70" s="196">
        <v>-5</v>
      </c>
      <c r="H70" s="217">
        <v>63</v>
      </c>
      <c r="I70" s="195">
        <v>-11</v>
      </c>
      <c r="J70" s="236"/>
    </row>
    <row r="71" spans="1:10">
      <c r="A71" s="173"/>
      <c r="B71" s="254" t="s">
        <v>118</v>
      </c>
      <c r="C71" s="248"/>
      <c r="D71" s="231"/>
      <c r="E71" s="232"/>
      <c r="F71" s="50"/>
      <c r="G71" s="196">
        <v>0</v>
      </c>
      <c r="H71" s="50"/>
      <c r="I71" s="202"/>
      <c r="J71" s="233"/>
    </row>
    <row r="72" spans="1:10">
      <c r="A72" s="173"/>
      <c r="B72" s="254" t="s">
        <v>119</v>
      </c>
      <c r="C72" s="248"/>
      <c r="D72" s="231"/>
      <c r="E72" s="232"/>
      <c r="F72" s="50"/>
      <c r="G72" s="196">
        <v>0</v>
      </c>
      <c r="H72" s="50"/>
      <c r="I72" s="202"/>
      <c r="J72" s="233"/>
    </row>
    <row r="73" spans="1:10">
      <c r="A73" s="228"/>
      <c r="B73" s="254" t="s">
        <v>120</v>
      </c>
      <c r="C73" s="248"/>
      <c r="D73" s="231"/>
      <c r="E73" s="232"/>
      <c r="F73" s="50"/>
      <c r="G73" s="196">
        <v>0</v>
      </c>
      <c r="H73" s="50"/>
      <c r="I73" s="202"/>
      <c r="J73" s="251"/>
    </row>
    <row r="74" spans="1:10" s="222" customFormat="1">
      <c r="A74" s="215">
        <v>3</v>
      </c>
      <c r="B74" s="245" t="s">
        <v>122</v>
      </c>
      <c r="C74" s="235">
        <v>33</v>
      </c>
      <c r="D74" s="220">
        <v>33</v>
      </c>
      <c r="E74" s="219"/>
      <c r="F74" s="220">
        <v>39</v>
      </c>
      <c r="G74" s="196">
        <v>-6</v>
      </c>
      <c r="H74" s="220">
        <v>41</v>
      </c>
      <c r="I74" s="195">
        <v>-2</v>
      </c>
      <c r="J74" s="236"/>
    </row>
    <row r="75" spans="1:10" s="184" customFormat="1" ht="11.4">
      <c r="A75" s="189" t="s">
        <v>123</v>
      </c>
      <c r="B75" s="190" t="s">
        <v>124</v>
      </c>
      <c r="C75" s="191">
        <f>SUM(C76:C78,C81)</f>
        <v>100</v>
      </c>
      <c r="D75" s="191">
        <f t="shared" ref="D75:E75" si="33">SUM(D76:D78,D81)</f>
        <v>100</v>
      </c>
      <c r="E75" s="191">
        <f t="shared" si="33"/>
        <v>7</v>
      </c>
      <c r="F75" s="191">
        <f t="shared" ref="F75:G75" si="34">SUM(F76:F78,F81)</f>
        <v>115.49718710183279</v>
      </c>
      <c r="G75" s="191">
        <f t="shared" si="34"/>
        <v>-15.4971871018328</v>
      </c>
      <c r="H75" s="191">
        <f>SUM(H76:H78,H81)</f>
        <v>132</v>
      </c>
      <c r="I75" s="191">
        <f>SUM(I76:I78,I81)</f>
        <v>-8.5028128981671998</v>
      </c>
      <c r="J75" s="192"/>
    </row>
    <row r="76" spans="1:10" s="222" customFormat="1">
      <c r="A76" s="215">
        <v>1</v>
      </c>
      <c r="B76" s="257" t="s">
        <v>125</v>
      </c>
      <c r="C76" s="217">
        <v>28</v>
      </c>
      <c r="D76" s="220">
        <v>31</v>
      </c>
      <c r="E76" s="258">
        <v>5</v>
      </c>
      <c r="F76" s="220">
        <v>36.4971871018328</v>
      </c>
      <c r="G76" s="196">
        <v>-5.4971871018328002</v>
      </c>
      <c r="H76" s="220">
        <v>43</v>
      </c>
      <c r="I76" s="195">
        <v>-6.5028128981671998</v>
      </c>
      <c r="J76" s="241"/>
    </row>
    <row r="77" spans="1:10">
      <c r="A77" s="228"/>
      <c r="B77" s="216" t="s">
        <v>62</v>
      </c>
      <c r="C77" s="248"/>
      <c r="D77" s="50"/>
      <c r="E77" s="259"/>
      <c r="F77" s="50"/>
      <c r="G77" s="196">
        <v>0</v>
      </c>
      <c r="H77" s="50"/>
      <c r="I77" s="202"/>
      <c r="J77" s="252"/>
    </row>
    <row r="78" spans="1:10" s="222" customFormat="1">
      <c r="A78" s="215">
        <v>2</v>
      </c>
      <c r="B78" s="223" t="s">
        <v>126</v>
      </c>
      <c r="C78" s="217">
        <v>41</v>
      </c>
      <c r="D78" s="217">
        <v>38</v>
      </c>
      <c r="E78" s="217">
        <v>2</v>
      </c>
      <c r="F78" s="217">
        <v>45</v>
      </c>
      <c r="G78" s="196">
        <v>-7</v>
      </c>
      <c r="H78" s="217">
        <v>53</v>
      </c>
      <c r="I78" s="217"/>
      <c r="J78" s="210"/>
    </row>
    <row r="79" spans="1:10">
      <c r="A79" s="173"/>
      <c r="B79" s="254" t="s">
        <v>127</v>
      </c>
      <c r="C79" s="248"/>
      <c r="D79" s="50"/>
      <c r="E79" s="232"/>
      <c r="F79" s="50"/>
      <c r="G79" s="196">
        <v>0</v>
      </c>
      <c r="H79" s="50"/>
      <c r="I79" s="195">
        <v>0</v>
      </c>
      <c r="J79" s="252"/>
    </row>
    <row r="80" spans="1:10">
      <c r="A80" s="228"/>
      <c r="B80" s="254" t="s">
        <v>128</v>
      </c>
      <c r="C80" s="248"/>
      <c r="D80" s="50"/>
      <c r="E80" s="248"/>
      <c r="F80" s="50"/>
      <c r="G80" s="196">
        <v>0</v>
      </c>
      <c r="H80" s="50">
        <v>0</v>
      </c>
      <c r="I80" s="202"/>
      <c r="J80" s="251"/>
    </row>
    <row r="81" spans="1:10" s="222" customFormat="1">
      <c r="A81" s="215">
        <v>3</v>
      </c>
      <c r="B81" s="257" t="s">
        <v>130</v>
      </c>
      <c r="C81" s="217">
        <v>31</v>
      </c>
      <c r="D81" s="217">
        <v>31</v>
      </c>
      <c r="E81" s="217">
        <v>0</v>
      </c>
      <c r="F81" s="217">
        <v>34</v>
      </c>
      <c r="G81" s="196">
        <v>-3</v>
      </c>
      <c r="H81" s="217">
        <v>36</v>
      </c>
      <c r="I81" s="195">
        <v>-2</v>
      </c>
      <c r="J81" s="210"/>
    </row>
    <row r="82" spans="1:10">
      <c r="A82" s="173"/>
      <c r="B82" s="254" t="s">
        <v>131</v>
      </c>
      <c r="C82" s="248"/>
      <c r="D82" s="50"/>
      <c r="E82" s="260"/>
      <c r="F82" s="50"/>
      <c r="G82" s="196"/>
      <c r="H82" s="50"/>
      <c r="I82" s="202"/>
      <c r="J82" s="203"/>
    </row>
    <row r="83" spans="1:10">
      <c r="A83" s="228"/>
      <c r="B83" s="247" t="s">
        <v>133</v>
      </c>
      <c r="C83" s="248"/>
      <c r="D83" s="231"/>
      <c r="E83" s="248"/>
      <c r="F83" s="50">
        <v>0</v>
      </c>
      <c r="G83" s="196">
        <v>0</v>
      </c>
      <c r="H83" s="50">
        <v>0</v>
      </c>
      <c r="I83" s="202"/>
      <c r="J83" s="233"/>
    </row>
    <row r="84" spans="1:10" s="184" customFormat="1" ht="11.4">
      <c r="A84" s="189" t="s">
        <v>135</v>
      </c>
      <c r="B84" s="190" t="s">
        <v>136</v>
      </c>
      <c r="C84" s="191">
        <f>SUM(C85,C88:C90)</f>
        <v>94</v>
      </c>
      <c r="D84" s="191">
        <f t="shared" ref="D84:E84" si="35">SUM(D85,D88:D90)</f>
        <v>85</v>
      </c>
      <c r="E84" s="191">
        <f t="shared" si="35"/>
        <v>8</v>
      </c>
      <c r="F84" s="191">
        <f t="shared" ref="F84:G84" si="36">SUM(F85,F88:F90)</f>
        <v>111</v>
      </c>
      <c r="G84" s="191">
        <f t="shared" si="36"/>
        <v>-26</v>
      </c>
      <c r="H84" s="191">
        <f>SUM(H85,H88:H90)</f>
        <v>137</v>
      </c>
      <c r="I84" s="191">
        <f>SUM(I85,I88:I90)</f>
        <v>-26</v>
      </c>
      <c r="J84" s="192"/>
    </row>
    <row r="85" spans="1:10" s="227" customFormat="1" ht="11.4">
      <c r="A85" s="215">
        <v>1</v>
      </c>
      <c r="B85" s="194" t="s">
        <v>137</v>
      </c>
      <c r="C85" s="195">
        <v>29</v>
      </c>
      <c r="D85" s="195">
        <v>29</v>
      </c>
      <c r="E85" s="195">
        <v>2</v>
      </c>
      <c r="F85" s="195">
        <v>36</v>
      </c>
      <c r="G85" s="196">
        <v>-7</v>
      </c>
      <c r="H85" s="195">
        <v>47</v>
      </c>
      <c r="I85" s="195">
        <v>-11</v>
      </c>
      <c r="J85" s="197"/>
    </row>
    <row r="86" spans="1:10">
      <c r="A86" s="173"/>
      <c r="B86" s="247" t="s">
        <v>138</v>
      </c>
      <c r="C86" s="248"/>
      <c r="D86" s="231">
        <v>29</v>
      </c>
      <c r="E86" s="259"/>
      <c r="F86" s="50"/>
      <c r="G86" s="196"/>
      <c r="H86" s="50"/>
      <c r="I86" s="202"/>
      <c r="J86" s="251"/>
    </row>
    <row r="87" spans="1:10">
      <c r="A87" s="228"/>
      <c r="B87" s="247" t="s">
        <v>140</v>
      </c>
      <c r="C87" s="248"/>
      <c r="D87" s="231"/>
      <c r="E87" s="259"/>
      <c r="F87" s="50">
        <v>36</v>
      </c>
      <c r="G87" s="196"/>
      <c r="H87" s="50">
        <v>47</v>
      </c>
      <c r="I87" s="202"/>
      <c r="J87" s="261"/>
    </row>
    <row r="88" spans="1:10" s="222" customFormat="1">
      <c r="A88" s="215"/>
      <c r="B88" s="216" t="s">
        <v>62</v>
      </c>
      <c r="C88" s="217"/>
      <c r="D88" s="218"/>
      <c r="E88" s="258"/>
      <c r="F88" s="220"/>
      <c r="G88" s="196">
        <v>0</v>
      </c>
      <c r="H88" s="220"/>
      <c r="I88" s="221"/>
      <c r="J88" s="225"/>
    </row>
    <row r="89" spans="1:10" s="222" customFormat="1">
      <c r="A89" s="215">
        <v>2</v>
      </c>
      <c r="B89" s="223" t="s">
        <v>141</v>
      </c>
      <c r="C89" s="217">
        <v>40</v>
      </c>
      <c r="D89" s="220">
        <v>31</v>
      </c>
      <c r="E89" s="258">
        <v>6</v>
      </c>
      <c r="F89" s="220">
        <v>44</v>
      </c>
      <c r="G89" s="196">
        <v>-13</v>
      </c>
      <c r="H89" s="220">
        <v>58</v>
      </c>
      <c r="I89" s="195">
        <v>-14</v>
      </c>
      <c r="J89" s="236"/>
    </row>
    <row r="90" spans="1:10" s="222" customFormat="1">
      <c r="A90" s="215">
        <v>3</v>
      </c>
      <c r="B90" s="245" t="s">
        <v>142</v>
      </c>
      <c r="C90" s="235">
        <v>25</v>
      </c>
      <c r="D90" s="218">
        <v>25</v>
      </c>
      <c r="E90" s="219"/>
      <c r="F90" s="220">
        <v>31</v>
      </c>
      <c r="G90" s="196">
        <v>-6</v>
      </c>
      <c r="H90" s="220">
        <v>32</v>
      </c>
      <c r="I90" s="195">
        <v>-1</v>
      </c>
      <c r="J90" s="210"/>
    </row>
    <row r="91" spans="1:10" s="184" customFormat="1" ht="11.4">
      <c r="A91" s="189" t="s">
        <v>143</v>
      </c>
      <c r="B91" s="190" t="s">
        <v>144</v>
      </c>
      <c r="C91" s="191">
        <f>SUM(C92,C95:C98,C101)</f>
        <v>109</v>
      </c>
      <c r="D91" s="191">
        <f t="shared" ref="D91:E91" si="37">SUM(D92,D95:D98,D101)</f>
        <v>111</v>
      </c>
      <c r="E91" s="191">
        <f t="shared" si="37"/>
        <v>42</v>
      </c>
      <c r="F91" s="191">
        <f t="shared" ref="F91:G91" si="38">SUM(F92,F95:F98,F101)</f>
        <v>142</v>
      </c>
      <c r="G91" s="191">
        <f t="shared" si="38"/>
        <v>-31</v>
      </c>
      <c r="H91" s="191">
        <f>SUM(H92,H95:H98,H101)</f>
        <v>170</v>
      </c>
      <c r="I91" s="191">
        <f t="shared" ref="I91" si="39">SUM(I92,I95:I98,I101)</f>
        <v>-28</v>
      </c>
      <c r="J91" s="192"/>
    </row>
    <row r="92" spans="1:10" s="227" customFormat="1" ht="11.4">
      <c r="A92" s="215">
        <v>1</v>
      </c>
      <c r="B92" s="194" t="s">
        <v>145</v>
      </c>
      <c r="C92" s="195">
        <v>32</v>
      </c>
      <c r="D92" s="195">
        <v>38</v>
      </c>
      <c r="E92" s="195">
        <v>9</v>
      </c>
      <c r="F92" s="195">
        <v>44</v>
      </c>
      <c r="G92" s="196">
        <v>-6</v>
      </c>
      <c r="H92" s="195">
        <v>53</v>
      </c>
      <c r="I92" s="195">
        <v>-9</v>
      </c>
      <c r="J92" s="197"/>
    </row>
    <row r="93" spans="1:10">
      <c r="A93" s="173"/>
      <c r="B93" s="254" t="s">
        <v>146</v>
      </c>
      <c r="C93" s="248"/>
      <c r="D93" s="231">
        <v>23</v>
      </c>
      <c r="E93" s="248"/>
      <c r="F93" s="50">
        <v>29</v>
      </c>
      <c r="G93" s="196"/>
      <c r="H93" s="50">
        <v>32</v>
      </c>
      <c r="I93" s="202"/>
      <c r="J93" s="233"/>
    </row>
    <row r="94" spans="1:10">
      <c r="A94" s="228"/>
      <c r="B94" s="254" t="s">
        <v>147</v>
      </c>
      <c r="C94" s="248"/>
      <c r="D94" s="231">
        <v>15</v>
      </c>
      <c r="E94" s="248"/>
      <c r="F94" s="50">
        <v>15</v>
      </c>
      <c r="G94" s="196">
        <v>0</v>
      </c>
      <c r="H94" s="50">
        <v>21</v>
      </c>
      <c r="I94" s="202"/>
      <c r="J94" s="233"/>
    </row>
    <row r="95" spans="1:10" s="222" customFormat="1">
      <c r="A95" s="215">
        <v>2</v>
      </c>
      <c r="B95" s="223" t="s">
        <v>148</v>
      </c>
      <c r="C95" s="217"/>
      <c r="D95" s="220"/>
      <c r="E95" s="217">
        <v>16</v>
      </c>
      <c r="F95" s="220"/>
      <c r="G95" s="196"/>
      <c r="H95" s="220"/>
      <c r="I95" s="221"/>
      <c r="J95" s="236"/>
    </row>
    <row r="96" spans="1:10" s="222" customFormat="1">
      <c r="A96" s="215">
        <v>3</v>
      </c>
      <c r="B96" s="223" t="s">
        <v>149</v>
      </c>
      <c r="C96" s="224"/>
      <c r="D96" s="218"/>
      <c r="E96" s="217">
        <v>15</v>
      </c>
      <c r="F96" s="220"/>
      <c r="G96" s="196"/>
      <c r="H96" s="220"/>
      <c r="I96" s="221"/>
      <c r="J96" s="236"/>
    </row>
    <row r="97" spans="1:10">
      <c r="A97" s="228"/>
      <c r="B97" s="216" t="s">
        <v>62</v>
      </c>
      <c r="C97" s="201"/>
      <c r="D97" s="231"/>
      <c r="E97" s="248"/>
      <c r="F97" s="50"/>
      <c r="G97" s="196">
        <v>0</v>
      </c>
      <c r="H97" s="50"/>
      <c r="I97" s="202"/>
      <c r="J97" s="233"/>
    </row>
    <row r="98" spans="1:10" s="222" customFormat="1">
      <c r="A98" s="215">
        <v>4</v>
      </c>
      <c r="B98" s="257" t="s">
        <v>150</v>
      </c>
      <c r="C98" s="224">
        <v>46</v>
      </c>
      <c r="D98" s="224">
        <v>44</v>
      </c>
      <c r="E98" s="224">
        <v>2</v>
      </c>
      <c r="F98" s="224">
        <v>60</v>
      </c>
      <c r="G98" s="196">
        <v>-16</v>
      </c>
      <c r="H98" s="224">
        <v>73</v>
      </c>
      <c r="I98" s="195">
        <v>-13</v>
      </c>
      <c r="J98" s="236"/>
    </row>
    <row r="99" spans="1:10">
      <c r="A99" s="179"/>
      <c r="B99" s="262" t="s">
        <v>151</v>
      </c>
      <c r="C99" s="248"/>
      <c r="D99" s="50"/>
      <c r="E99" s="248"/>
      <c r="F99" s="50"/>
      <c r="G99" s="196">
        <v>0</v>
      </c>
      <c r="H99" s="50"/>
      <c r="I99" s="202"/>
      <c r="J99" s="233"/>
    </row>
    <row r="100" spans="1:10">
      <c r="A100" s="228"/>
      <c r="B100" s="254" t="s">
        <v>147</v>
      </c>
      <c r="C100" s="248"/>
      <c r="D100" s="50"/>
      <c r="E100" s="248"/>
      <c r="F100" s="50"/>
      <c r="G100" s="196">
        <v>0</v>
      </c>
      <c r="H100" s="50"/>
      <c r="I100" s="202"/>
      <c r="J100" s="233"/>
    </row>
    <row r="101" spans="1:10" s="222" customFormat="1">
      <c r="A101" s="215">
        <v>5</v>
      </c>
      <c r="B101" s="257" t="s">
        <v>152</v>
      </c>
      <c r="C101" s="217">
        <v>31</v>
      </c>
      <c r="D101" s="217">
        <v>29</v>
      </c>
      <c r="E101" s="217">
        <v>0</v>
      </c>
      <c r="F101" s="217">
        <v>38</v>
      </c>
      <c r="G101" s="196">
        <v>-9</v>
      </c>
      <c r="H101" s="217">
        <v>44</v>
      </c>
      <c r="I101" s="195">
        <v>-6</v>
      </c>
      <c r="J101" s="236"/>
    </row>
    <row r="102" spans="1:10">
      <c r="A102" s="173"/>
      <c r="B102" s="247" t="s">
        <v>153</v>
      </c>
      <c r="C102" s="248"/>
      <c r="D102" s="50"/>
      <c r="E102" s="248"/>
      <c r="F102" s="50"/>
      <c r="G102" s="196"/>
      <c r="H102" s="50"/>
      <c r="I102" s="202"/>
      <c r="J102" s="244"/>
    </row>
    <row r="103" spans="1:10">
      <c r="A103" s="228"/>
      <c r="B103" s="247" t="s">
        <v>154</v>
      </c>
      <c r="C103" s="248"/>
      <c r="D103" s="231"/>
      <c r="E103" s="248"/>
      <c r="F103" s="50"/>
      <c r="G103" s="196">
        <v>0</v>
      </c>
      <c r="H103" s="50"/>
      <c r="I103" s="202"/>
      <c r="J103" s="233"/>
    </row>
    <row r="104" spans="1:10" s="184" customFormat="1" ht="11.4">
      <c r="A104" s="189" t="s">
        <v>156</v>
      </c>
      <c r="B104" s="190" t="s">
        <v>157</v>
      </c>
      <c r="C104" s="191">
        <f>SUM(C105,C108:C109,C112)</f>
        <v>104</v>
      </c>
      <c r="D104" s="191">
        <f t="shared" ref="D104:E104" si="40">SUM(D105,D108:D109,D112)</f>
        <v>103</v>
      </c>
      <c r="E104" s="191">
        <f t="shared" si="40"/>
        <v>6</v>
      </c>
      <c r="F104" s="191">
        <f t="shared" ref="F104:G104" si="41">SUM(F105,F108:F109,F112)</f>
        <v>119</v>
      </c>
      <c r="G104" s="191">
        <f t="shared" si="41"/>
        <v>-16</v>
      </c>
      <c r="H104" s="191">
        <f>SUM(H105,H108:H109,H112)</f>
        <v>139</v>
      </c>
      <c r="I104" s="191">
        <f>SUM(I105,I108:I109,I112)</f>
        <v>-20</v>
      </c>
      <c r="J104" s="192"/>
    </row>
    <row r="105" spans="1:10" s="227" customFormat="1" ht="11.4">
      <c r="A105" s="215">
        <v>1</v>
      </c>
      <c r="B105" s="194" t="s">
        <v>158</v>
      </c>
      <c r="C105" s="195">
        <v>38</v>
      </c>
      <c r="D105" s="195">
        <v>42</v>
      </c>
      <c r="E105" s="195">
        <v>4</v>
      </c>
      <c r="F105" s="195">
        <v>44</v>
      </c>
      <c r="G105" s="196">
        <v>-2</v>
      </c>
      <c r="H105" s="195">
        <v>51</v>
      </c>
      <c r="I105" s="195">
        <v>-7</v>
      </c>
      <c r="J105" s="197"/>
    </row>
    <row r="106" spans="1:10">
      <c r="A106" s="173"/>
      <c r="B106" s="254" t="s">
        <v>159</v>
      </c>
      <c r="C106" s="248"/>
      <c r="D106" s="50">
        <v>32</v>
      </c>
      <c r="E106" s="232"/>
      <c r="F106" s="50">
        <v>31</v>
      </c>
      <c r="G106" s="196"/>
      <c r="H106" s="50">
        <v>38</v>
      </c>
      <c r="I106" s="202"/>
      <c r="J106" s="252"/>
    </row>
    <row r="107" spans="1:10">
      <c r="A107" s="228"/>
      <c r="B107" s="254" t="s">
        <v>160</v>
      </c>
      <c r="C107" s="248"/>
      <c r="D107" s="50">
        <v>10</v>
      </c>
      <c r="E107" s="232"/>
      <c r="F107" s="50">
        <v>13</v>
      </c>
      <c r="G107" s="196"/>
      <c r="H107" s="50">
        <v>13</v>
      </c>
      <c r="I107" s="202"/>
      <c r="J107" s="252"/>
    </row>
    <row r="108" spans="1:10">
      <c r="A108" s="228"/>
      <c r="B108" s="216" t="s">
        <v>62</v>
      </c>
      <c r="C108" s="248"/>
      <c r="D108" s="50"/>
      <c r="E108" s="232"/>
      <c r="F108" s="50"/>
      <c r="G108" s="196"/>
      <c r="H108" s="50"/>
      <c r="I108" s="202"/>
      <c r="J108" s="252"/>
    </row>
    <row r="109" spans="1:10" s="222" customFormat="1">
      <c r="A109" s="215">
        <v>2</v>
      </c>
      <c r="B109" s="257" t="s">
        <v>161</v>
      </c>
      <c r="C109" s="217">
        <v>39</v>
      </c>
      <c r="D109" s="217">
        <v>37</v>
      </c>
      <c r="E109" s="217">
        <v>2</v>
      </c>
      <c r="F109" s="217">
        <v>44</v>
      </c>
      <c r="G109" s="196">
        <v>-7</v>
      </c>
      <c r="H109" s="217">
        <v>54</v>
      </c>
      <c r="I109" s="195">
        <v>-10</v>
      </c>
      <c r="J109" s="241"/>
    </row>
    <row r="110" spans="1:10">
      <c r="A110" s="173"/>
      <c r="B110" s="254" t="s">
        <v>159</v>
      </c>
      <c r="C110" s="248"/>
      <c r="D110" s="231">
        <v>36</v>
      </c>
      <c r="E110" s="232"/>
      <c r="F110" s="50"/>
      <c r="G110" s="196"/>
      <c r="H110" s="50"/>
      <c r="I110" s="202"/>
      <c r="J110" s="244"/>
    </row>
    <row r="111" spans="1:10">
      <c r="A111" s="228"/>
      <c r="B111" s="254" t="s">
        <v>163</v>
      </c>
      <c r="C111" s="248"/>
      <c r="D111" s="231"/>
      <c r="E111" s="232"/>
      <c r="F111" s="50"/>
      <c r="G111" s="196"/>
      <c r="H111" s="50"/>
      <c r="I111" s="202"/>
      <c r="J111" s="233"/>
    </row>
    <row r="112" spans="1:10" s="222" customFormat="1">
      <c r="A112" s="215">
        <v>3</v>
      </c>
      <c r="B112" s="223" t="s">
        <v>164</v>
      </c>
      <c r="C112" s="217">
        <v>27</v>
      </c>
      <c r="D112" s="218">
        <v>24</v>
      </c>
      <c r="E112" s="219"/>
      <c r="F112" s="220">
        <v>31</v>
      </c>
      <c r="G112" s="196">
        <v>-7</v>
      </c>
      <c r="H112" s="220">
        <v>34</v>
      </c>
      <c r="I112" s="195">
        <v>-3</v>
      </c>
      <c r="J112" s="236"/>
    </row>
    <row r="113" spans="1:10" s="184" customFormat="1" ht="11.4">
      <c r="A113" s="189" t="s">
        <v>165</v>
      </c>
      <c r="B113" s="190" t="s">
        <v>166</v>
      </c>
      <c r="C113" s="191">
        <f>SUM(C114,C118:C120)</f>
        <v>109</v>
      </c>
      <c r="D113" s="191">
        <f t="shared" ref="D113:E113" si="42">SUM(D114,D118:D120)</f>
        <v>106</v>
      </c>
      <c r="E113" s="191">
        <f t="shared" si="42"/>
        <v>11</v>
      </c>
      <c r="F113" s="191">
        <f>SUM(F114,F118:F120)</f>
        <v>129.49270559343393</v>
      </c>
      <c r="G113" s="191">
        <f t="shared" ref="G113" si="43">SUM(G114,G118:G120)</f>
        <v>-23.492705593433939</v>
      </c>
      <c r="H113" s="191">
        <f>SUM(H114,H118:H120)</f>
        <v>146</v>
      </c>
      <c r="I113" s="191">
        <f>SUM(I114,I118:I120)</f>
        <v>-16.507294406566061</v>
      </c>
      <c r="J113" s="192"/>
    </row>
    <row r="114" spans="1:10" s="227" customFormat="1" ht="11.4">
      <c r="A114" s="215">
        <v>1</v>
      </c>
      <c r="B114" s="257" t="s">
        <v>167</v>
      </c>
      <c r="C114" s="195">
        <v>36</v>
      </c>
      <c r="D114" s="195">
        <v>39</v>
      </c>
      <c r="E114" s="195">
        <v>8</v>
      </c>
      <c r="F114" s="195">
        <v>47.492705593433939</v>
      </c>
      <c r="G114" s="196">
        <v>-8.4927055934339393</v>
      </c>
      <c r="H114" s="195">
        <v>52</v>
      </c>
      <c r="I114" s="195">
        <v>-4.5072944065660607</v>
      </c>
      <c r="J114" s="197"/>
    </row>
    <row r="115" spans="1:10">
      <c r="A115" s="173"/>
      <c r="B115" s="254" t="s">
        <v>168</v>
      </c>
      <c r="C115" s="248"/>
      <c r="D115" s="50">
        <v>25</v>
      </c>
      <c r="E115" s="263"/>
      <c r="F115" s="50">
        <v>36</v>
      </c>
      <c r="G115" s="196"/>
      <c r="H115" s="50">
        <v>45</v>
      </c>
      <c r="I115" s="202"/>
      <c r="J115" s="233"/>
    </row>
    <row r="116" spans="1:10">
      <c r="A116" s="228"/>
      <c r="B116" s="264" t="s">
        <v>169</v>
      </c>
      <c r="C116" s="248"/>
      <c r="D116" s="50">
        <v>8</v>
      </c>
      <c r="E116" s="263"/>
      <c r="F116" s="50">
        <v>11.492705593433937</v>
      </c>
      <c r="G116" s="196"/>
      <c r="H116" s="50">
        <v>7</v>
      </c>
      <c r="I116" s="202"/>
      <c r="J116" s="233"/>
    </row>
    <row r="117" spans="1:10">
      <c r="A117" s="228"/>
      <c r="B117" s="264" t="s">
        <v>170</v>
      </c>
      <c r="C117" s="248"/>
      <c r="D117" s="50">
        <v>6</v>
      </c>
      <c r="E117" s="263"/>
      <c r="F117" s="50"/>
      <c r="G117" s="196"/>
      <c r="H117" s="50"/>
      <c r="I117" s="202"/>
      <c r="J117" s="244"/>
    </row>
    <row r="118" spans="1:10">
      <c r="A118" s="228"/>
      <c r="B118" s="216" t="s">
        <v>62</v>
      </c>
      <c r="C118" s="248"/>
      <c r="D118" s="50"/>
      <c r="E118" s="263"/>
      <c r="F118" s="50"/>
      <c r="G118" s="196">
        <v>0</v>
      </c>
      <c r="H118" s="50"/>
      <c r="I118" s="202"/>
      <c r="J118" s="233"/>
    </row>
    <row r="119" spans="1:10" s="222" customFormat="1">
      <c r="A119" s="215">
        <v>2</v>
      </c>
      <c r="B119" s="257" t="s">
        <v>172</v>
      </c>
      <c r="C119" s="217">
        <v>41</v>
      </c>
      <c r="D119" s="218">
        <v>39</v>
      </c>
      <c r="E119" s="265">
        <v>3</v>
      </c>
      <c r="F119" s="220">
        <v>47</v>
      </c>
      <c r="G119" s="196">
        <v>-8</v>
      </c>
      <c r="H119" s="220">
        <v>57</v>
      </c>
      <c r="I119" s="195">
        <v>-10</v>
      </c>
      <c r="J119" s="236"/>
    </row>
    <row r="120" spans="1:10" s="222" customFormat="1">
      <c r="A120" s="215">
        <v>3</v>
      </c>
      <c r="B120" s="223" t="s">
        <v>173</v>
      </c>
      <c r="C120" s="217">
        <v>32</v>
      </c>
      <c r="D120" s="218">
        <v>28</v>
      </c>
      <c r="E120" s="265"/>
      <c r="F120" s="220">
        <v>35</v>
      </c>
      <c r="G120" s="196">
        <v>-7</v>
      </c>
      <c r="H120" s="220">
        <v>37</v>
      </c>
      <c r="I120" s="195">
        <v>-2</v>
      </c>
      <c r="J120" s="236"/>
    </row>
    <row r="121" spans="1:10" s="184" customFormat="1" ht="11.4">
      <c r="A121" s="189" t="s">
        <v>174</v>
      </c>
      <c r="B121" s="190" t="s">
        <v>175</v>
      </c>
      <c r="C121" s="191">
        <f>SUM(C122,C127:C129,C132)</f>
        <v>137</v>
      </c>
      <c r="D121" s="191">
        <f t="shared" ref="D121:E121" si="44">SUM(D122,D127:D129,D132)</f>
        <v>132</v>
      </c>
      <c r="E121" s="191">
        <f t="shared" si="44"/>
        <v>31</v>
      </c>
      <c r="F121" s="191">
        <f t="shared" ref="F121:G121" si="45">SUM(F122,F127:F129,F132)</f>
        <v>159.65002245932908</v>
      </c>
      <c r="G121" s="191">
        <f t="shared" si="45"/>
        <v>-27.650022459329087</v>
      </c>
      <c r="H121" s="191">
        <f t="shared" ref="H121:I121" si="46">SUM(H122,H127:H129,H132)</f>
        <v>165</v>
      </c>
      <c r="I121" s="191">
        <f t="shared" si="46"/>
        <v>-5.3499775406709134</v>
      </c>
      <c r="J121" s="192"/>
    </row>
    <row r="122" spans="1:10" s="267" customFormat="1" ht="11.4">
      <c r="A122" s="215">
        <v>1</v>
      </c>
      <c r="B122" s="257" t="s">
        <v>176</v>
      </c>
      <c r="C122" s="195">
        <v>39</v>
      </c>
      <c r="D122" s="195">
        <v>47</v>
      </c>
      <c r="E122" s="195">
        <v>12</v>
      </c>
      <c r="F122" s="195">
        <v>54.650022459329087</v>
      </c>
      <c r="G122" s="196">
        <v>-7.6500224593290866</v>
      </c>
      <c r="H122" s="195">
        <v>58</v>
      </c>
      <c r="I122" s="195">
        <v>-3.3499775406709134</v>
      </c>
      <c r="J122" s="266"/>
    </row>
    <row r="123" spans="1:10" s="268" customFormat="1">
      <c r="B123" s="254" t="s">
        <v>177</v>
      </c>
      <c r="C123" s="248"/>
      <c r="D123" s="50">
        <v>19</v>
      </c>
      <c r="E123" s="263"/>
      <c r="F123" s="50">
        <v>22</v>
      </c>
      <c r="G123" s="196"/>
      <c r="H123" s="50">
        <v>40</v>
      </c>
      <c r="I123" s="202"/>
      <c r="J123" s="252"/>
    </row>
    <row r="124" spans="1:10" s="268" customFormat="1">
      <c r="A124" s="228"/>
      <c r="B124" s="264" t="s">
        <v>178</v>
      </c>
      <c r="C124" s="248"/>
      <c r="D124" s="50">
        <v>12</v>
      </c>
      <c r="E124" s="263"/>
      <c r="F124" s="50">
        <v>13.650022459329087</v>
      </c>
      <c r="G124" s="196"/>
      <c r="H124" s="50">
        <v>18</v>
      </c>
      <c r="I124" s="202"/>
      <c r="J124" s="252"/>
    </row>
    <row r="125" spans="1:10" s="268" customFormat="1">
      <c r="A125" s="228"/>
      <c r="B125" s="264" t="s">
        <v>179</v>
      </c>
      <c r="C125" s="248"/>
      <c r="D125" s="50">
        <v>9</v>
      </c>
      <c r="E125" s="263"/>
      <c r="F125" s="50">
        <v>13</v>
      </c>
      <c r="G125" s="196"/>
      <c r="H125" s="50"/>
      <c r="I125" s="202"/>
      <c r="J125" s="407"/>
    </row>
    <row r="126" spans="1:10" s="268" customFormat="1">
      <c r="A126" s="228"/>
      <c r="B126" s="264" t="s">
        <v>181</v>
      </c>
      <c r="C126" s="248"/>
      <c r="D126" s="50">
        <v>7</v>
      </c>
      <c r="E126" s="263"/>
      <c r="F126" s="50">
        <v>6</v>
      </c>
      <c r="G126" s="196"/>
      <c r="H126" s="50"/>
      <c r="I126" s="202"/>
      <c r="J126" s="408"/>
    </row>
    <row r="127" spans="1:10" s="269" customFormat="1">
      <c r="A127" s="215">
        <v>2</v>
      </c>
      <c r="B127" s="257" t="s">
        <v>182</v>
      </c>
      <c r="C127" s="217"/>
      <c r="D127" s="220"/>
      <c r="E127" s="265">
        <v>13</v>
      </c>
      <c r="F127" s="220"/>
      <c r="G127" s="196"/>
      <c r="H127" s="220"/>
      <c r="I127" s="221"/>
      <c r="J127" s="241"/>
    </row>
    <row r="128" spans="1:10" s="268" customFormat="1">
      <c r="A128" s="228"/>
      <c r="B128" s="216" t="s">
        <v>62</v>
      </c>
      <c r="C128" s="248"/>
      <c r="D128" s="50"/>
      <c r="E128" s="263"/>
      <c r="F128" s="50"/>
      <c r="G128" s="196">
        <v>0</v>
      </c>
      <c r="H128" s="50"/>
      <c r="I128" s="202"/>
      <c r="J128" s="252"/>
    </row>
    <row r="129" spans="1:10" s="269" customFormat="1">
      <c r="A129" s="215">
        <v>3</v>
      </c>
      <c r="B129" s="257" t="s">
        <v>183</v>
      </c>
      <c r="C129" s="217">
        <v>56</v>
      </c>
      <c r="D129" s="217">
        <v>50</v>
      </c>
      <c r="E129" s="217">
        <v>4</v>
      </c>
      <c r="F129" s="217">
        <v>60</v>
      </c>
      <c r="G129" s="196">
        <v>-10</v>
      </c>
      <c r="H129" s="217">
        <v>63</v>
      </c>
      <c r="I129" s="195">
        <v>-3</v>
      </c>
      <c r="J129" s="241"/>
    </row>
    <row r="130" spans="1:10" s="268" customFormat="1">
      <c r="B130" s="254" t="s">
        <v>177</v>
      </c>
      <c r="C130" s="248"/>
      <c r="D130" s="231">
        <v>32</v>
      </c>
      <c r="E130" s="263"/>
      <c r="F130" s="50"/>
      <c r="G130" s="196"/>
      <c r="H130" s="50"/>
      <c r="I130" s="202"/>
      <c r="J130" s="270"/>
    </row>
    <row r="131" spans="1:10" s="268" customFormat="1">
      <c r="A131" s="228"/>
      <c r="B131" s="264" t="s">
        <v>184</v>
      </c>
      <c r="C131" s="248"/>
      <c r="D131" s="231">
        <v>17</v>
      </c>
      <c r="E131" s="263"/>
      <c r="F131" s="50"/>
      <c r="G131" s="196"/>
      <c r="H131" s="50"/>
      <c r="I131" s="202"/>
      <c r="J131" s="271"/>
    </row>
    <row r="132" spans="1:10" s="222" customFormat="1">
      <c r="A132" s="215">
        <v>4</v>
      </c>
      <c r="B132" s="223" t="s">
        <v>185</v>
      </c>
      <c r="C132" s="217">
        <v>42</v>
      </c>
      <c r="D132" s="218">
        <v>35</v>
      </c>
      <c r="E132" s="265">
        <v>2</v>
      </c>
      <c r="F132" s="220">
        <v>45</v>
      </c>
      <c r="G132" s="196">
        <v>-10</v>
      </c>
      <c r="H132" s="220">
        <v>44</v>
      </c>
      <c r="I132" s="195">
        <v>1</v>
      </c>
      <c r="J132" s="272"/>
    </row>
    <row r="133" spans="1:10" s="273" customFormat="1" ht="11.4">
      <c r="A133" s="189" t="s">
        <v>186</v>
      </c>
      <c r="B133" s="190" t="s">
        <v>187</v>
      </c>
      <c r="C133" s="191">
        <f>SUM(C134,C140:C142)</f>
        <v>117</v>
      </c>
      <c r="D133" s="191">
        <f t="shared" ref="D133:E133" si="47">SUM(D134,D140:D142)</f>
        <v>115</v>
      </c>
      <c r="E133" s="191">
        <f t="shared" si="47"/>
        <v>1</v>
      </c>
      <c r="F133" s="191">
        <f t="shared" ref="F133:G133" si="48">SUM(F134,F140:F142)</f>
        <v>137</v>
      </c>
      <c r="G133" s="191">
        <f t="shared" si="48"/>
        <v>-22</v>
      </c>
      <c r="H133" s="191">
        <f>SUM(H134,H140:H142)</f>
        <v>156</v>
      </c>
      <c r="I133" s="191">
        <f>SUM(I134,I140:I142)</f>
        <v>-19</v>
      </c>
      <c r="J133" s="192"/>
    </row>
    <row r="134" spans="1:10" s="267" customFormat="1" ht="11.4">
      <c r="A134" s="215">
        <v>1</v>
      </c>
      <c r="B134" s="257" t="s">
        <v>188</v>
      </c>
      <c r="C134" s="195">
        <v>33</v>
      </c>
      <c r="D134" s="195">
        <v>38</v>
      </c>
      <c r="E134" s="195">
        <v>0</v>
      </c>
      <c r="F134" s="195">
        <v>44</v>
      </c>
      <c r="G134" s="196">
        <v>-6</v>
      </c>
      <c r="H134" s="195">
        <v>58</v>
      </c>
      <c r="I134" s="195">
        <v>-14</v>
      </c>
      <c r="J134" s="266"/>
    </row>
    <row r="135" spans="1:10">
      <c r="A135" s="173"/>
      <c r="B135" s="254" t="s">
        <v>189</v>
      </c>
      <c r="C135" s="248"/>
      <c r="D135" s="231">
        <v>14</v>
      </c>
      <c r="E135" s="263"/>
      <c r="F135" s="50">
        <v>18</v>
      </c>
      <c r="G135" s="196"/>
      <c r="H135" s="50"/>
      <c r="I135" s="202"/>
      <c r="J135" s="274"/>
    </row>
    <row r="136" spans="1:10">
      <c r="A136" s="228"/>
      <c r="B136" s="254" t="s">
        <v>191</v>
      </c>
      <c r="C136" s="248"/>
      <c r="D136" s="231">
        <v>8</v>
      </c>
      <c r="E136" s="263"/>
      <c r="F136" s="50"/>
      <c r="G136" s="196"/>
      <c r="H136" s="50"/>
      <c r="I136" s="202"/>
      <c r="J136" s="233"/>
    </row>
    <row r="137" spans="1:10" ht="24">
      <c r="A137" s="228"/>
      <c r="B137" s="254" t="s">
        <v>192</v>
      </c>
      <c r="C137" s="248"/>
      <c r="D137" s="231"/>
      <c r="E137" s="263"/>
      <c r="F137" s="50">
        <v>26</v>
      </c>
      <c r="G137" s="196"/>
      <c r="H137" s="50">
        <v>58</v>
      </c>
      <c r="I137" s="202"/>
      <c r="J137" s="275"/>
    </row>
    <row r="138" spans="1:10">
      <c r="A138" s="228"/>
      <c r="B138" s="254" t="s">
        <v>194</v>
      </c>
      <c r="C138" s="248"/>
      <c r="D138" s="231">
        <v>8</v>
      </c>
      <c r="E138" s="263"/>
      <c r="F138" s="50">
        <v>0</v>
      </c>
      <c r="G138" s="196"/>
      <c r="H138" s="50"/>
      <c r="I138" s="202"/>
      <c r="J138" s="409"/>
    </row>
    <row r="139" spans="1:10">
      <c r="A139" s="228"/>
      <c r="B139" s="254" t="s">
        <v>196</v>
      </c>
      <c r="C139" s="248"/>
      <c r="D139" s="231">
        <v>8</v>
      </c>
      <c r="E139" s="263"/>
      <c r="F139" s="50">
        <v>0</v>
      </c>
      <c r="G139" s="196"/>
      <c r="H139" s="50"/>
      <c r="I139" s="202"/>
      <c r="J139" s="410"/>
    </row>
    <row r="140" spans="1:10">
      <c r="A140" s="228"/>
      <c r="B140" s="216" t="s">
        <v>62</v>
      </c>
      <c r="C140" s="248"/>
      <c r="D140" s="231"/>
      <c r="E140" s="263"/>
      <c r="F140" s="50"/>
      <c r="G140" s="196">
        <v>0</v>
      </c>
      <c r="H140" s="50"/>
      <c r="I140" s="202"/>
      <c r="J140" s="276"/>
    </row>
    <row r="141" spans="1:10" s="222" customFormat="1">
      <c r="A141" s="215">
        <v>2</v>
      </c>
      <c r="B141" s="223" t="s">
        <v>197</v>
      </c>
      <c r="C141" s="217">
        <v>48</v>
      </c>
      <c r="D141" s="220">
        <v>46</v>
      </c>
      <c r="E141" s="265">
        <v>1</v>
      </c>
      <c r="F141" s="220">
        <v>54</v>
      </c>
      <c r="G141" s="196">
        <v>-8</v>
      </c>
      <c r="H141" s="220">
        <v>55</v>
      </c>
      <c r="I141" s="195">
        <v>-1</v>
      </c>
      <c r="J141" s="236"/>
    </row>
    <row r="142" spans="1:10" s="222" customFormat="1">
      <c r="A142" s="215">
        <v>3</v>
      </c>
      <c r="B142" s="223" t="s">
        <v>198</v>
      </c>
      <c r="C142" s="217">
        <v>36</v>
      </c>
      <c r="D142" s="218">
        <v>31</v>
      </c>
      <c r="E142" s="265"/>
      <c r="F142" s="220">
        <v>39</v>
      </c>
      <c r="G142" s="196">
        <v>-8</v>
      </c>
      <c r="H142" s="220">
        <v>43</v>
      </c>
      <c r="I142" s="195">
        <v>-4</v>
      </c>
      <c r="J142" s="236"/>
    </row>
    <row r="143" spans="1:10" s="184" customFormat="1" ht="11.4">
      <c r="A143" s="189" t="s">
        <v>199</v>
      </c>
      <c r="B143" s="190" t="s">
        <v>200</v>
      </c>
      <c r="C143" s="191">
        <f>SUM(C144,C149:C150,C153)</f>
        <v>117</v>
      </c>
      <c r="D143" s="191">
        <f t="shared" ref="D143:E143" si="49">SUM(D144,D149:D150,D153)</f>
        <v>115</v>
      </c>
      <c r="E143" s="191">
        <f t="shared" si="49"/>
        <v>0</v>
      </c>
      <c r="F143" s="191">
        <f t="shared" ref="F143:G143" si="50">SUM(F144,F149:F150,F153)</f>
        <v>136.85642681192718</v>
      </c>
      <c r="G143" s="191">
        <f t="shared" si="50"/>
        <v>-21.856426811927186</v>
      </c>
      <c r="H143" s="191">
        <f>SUM(H144,H149:H150,H153)</f>
        <v>153</v>
      </c>
      <c r="I143" s="191">
        <f>SUM(I144,I149:I150,I153)</f>
        <v>-16.143573188072814</v>
      </c>
      <c r="J143" s="192"/>
    </row>
    <row r="144" spans="1:10" s="227" customFormat="1" ht="11.4">
      <c r="A144" s="215">
        <v>1</v>
      </c>
      <c r="B144" s="257" t="s">
        <v>201</v>
      </c>
      <c r="C144" s="195">
        <v>39</v>
      </c>
      <c r="D144" s="195">
        <v>39</v>
      </c>
      <c r="E144" s="195">
        <v>0</v>
      </c>
      <c r="F144" s="195">
        <v>49</v>
      </c>
      <c r="G144" s="196">
        <v>-10</v>
      </c>
      <c r="H144" s="195">
        <v>51</v>
      </c>
      <c r="I144" s="195">
        <v>-2</v>
      </c>
      <c r="J144" s="246"/>
    </row>
    <row r="145" spans="1:10">
      <c r="A145" s="173"/>
      <c r="B145" s="254" t="s">
        <v>202</v>
      </c>
      <c r="C145" s="248"/>
      <c r="D145" s="231">
        <v>28</v>
      </c>
      <c r="E145" s="277"/>
      <c r="F145" s="50">
        <v>29</v>
      </c>
      <c r="G145" s="196"/>
      <c r="H145" s="50">
        <v>0</v>
      </c>
      <c r="I145" s="202"/>
      <c r="J145" s="409"/>
    </row>
    <row r="146" spans="1:10">
      <c r="A146" s="228"/>
      <c r="B146" s="254" t="s">
        <v>204</v>
      </c>
      <c r="C146" s="248"/>
      <c r="D146" s="231">
        <v>11</v>
      </c>
      <c r="E146" s="277"/>
      <c r="F146" s="50">
        <v>20</v>
      </c>
      <c r="G146" s="196"/>
      <c r="H146" s="50"/>
      <c r="I146" s="202"/>
      <c r="J146" s="410"/>
    </row>
    <row r="147" spans="1:10" ht="18" customHeight="1">
      <c r="A147" s="228"/>
      <c r="B147" s="254" t="s">
        <v>205</v>
      </c>
      <c r="C147" s="248"/>
      <c r="D147" s="231"/>
      <c r="E147" s="277"/>
      <c r="F147" s="50">
        <v>0</v>
      </c>
      <c r="G147" s="196">
        <v>0</v>
      </c>
      <c r="H147" s="50">
        <v>0</v>
      </c>
      <c r="I147" s="202"/>
      <c r="J147" s="233"/>
    </row>
    <row r="148" spans="1:10">
      <c r="A148" s="228"/>
      <c r="B148" s="278" t="s">
        <v>207</v>
      </c>
      <c r="C148" s="248"/>
      <c r="D148" s="231"/>
      <c r="E148" s="277"/>
      <c r="F148" s="50"/>
      <c r="G148" s="196">
        <v>0</v>
      </c>
      <c r="H148" s="50">
        <v>51</v>
      </c>
      <c r="I148" s="202"/>
      <c r="J148" s="233"/>
    </row>
    <row r="149" spans="1:10">
      <c r="A149" s="228"/>
      <c r="B149" s="216" t="s">
        <v>62</v>
      </c>
      <c r="C149" s="248"/>
      <c r="D149" s="231"/>
      <c r="E149" s="277"/>
      <c r="F149" s="50"/>
      <c r="G149" s="196">
        <v>0</v>
      </c>
      <c r="H149" s="50"/>
      <c r="I149" s="202"/>
      <c r="J149" s="233"/>
    </row>
    <row r="150" spans="1:10" s="222" customFormat="1">
      <c r="A150" s="215">
        <v>2</v>
      </c>
      <c r="B150" s="257" t="s">
        <v>208</v>
      </c>
      <c r="C150" s="217">
        <v>46</v>
      </c>
      <c r="D150" s="217">
        <v>45</v>
      </c>
      <c r="E150" s="217">
        <v>0</v>
      </c>
      <c r="F150" s="217">
        <v>50</v>
      </c>
      <c r="G150" s="196">
        <v>-5</v>
      </c>
      <c r="H150" s="217">
        <v>61</v>
      </c>
      <c r="I150" s="195">
        <v>-11</v>
      </c>
      <c r="J150" s="236"/>
    </row>
    <row r="151" spans="1:10">
      <c r="A151" s="173"/>
      <c r="B151" s="254" t="s">
        <v>202</v>
      </c>
      <c r="C151" s="248"/>
      <c r="D151" s="231">
        <v>32</v>
      </c>
      <c r="E151" s="277"/>
      <c r="F151" s="50"/>
      <c r="G151" s="196"/>
      <c r="H151" s="50"/>
      <c r="I151" s="202"/>
      <c r="J151" s="233"/>
    </row>
    <row r="152" spans="1:10">
      <c r="A152" s="228"/>
      <c r="B152" s="254" t="s">
        <v>204</v>
      </c>
      <c r="C152" s="248"/>
      <c r="D152" s="231">
        <v>12</v>
      </c>
      <c r="E152" s="277"/>
      <c r="F152" s="50"/>
      <c r="G152" s="196"/>
      <c r="H152" s="50"/>
      <c r="I152" s="202"/>
      <c r="J152" s="233"/>
    </row>
    <row r="153" spans="1:10" s="222" customFormat="1">
      <c r="A153" s="279">
        <v>3</v>
      </c>
      <c r="B153" s="223" t="s">
        <v>209</v>
      </c>
      <c r="C153" s="217">
        <v>32</v>
      </c>
      <c r="D153" s="218">
        <v>31</v>
      </c>
      <c r="E153" s="280"/>
      <c r="F153" s="220">
        <v>37.856426811927186</v>
      </c>
      <c r="G153" s="196">
        <v>-6.8564268119271858</v>
      </c>
      <c r="H153" s="220">
        <v>41</v>
      </c>
      <c r="I153" s="195">
        <v>-3.1435731880728142</v>
      </c>
      <c r="J153" s="236"/>
    </row>
    <row r="154" spans="1:10" s="184" customFormat="1" ht="11.4">
      <c r="A154" s="189" t="s">
        <v>210</v>
      </c>
      <c r="B154" s="190" t="s">
        <v>211</v>
      </c>
      <c r="C154" s="191">
        <f>SUM(C155,C160,C161,C166)</f>
        <v>145</v>
      </c>
      <c r="D154" s="191">
        <f t="shared" ref="D154:E154" si="51">SUM(D155,D160,D161,D166)</f>
        <v>132</v>
      </c>
      <c r="E154" s="191">
        <f t="shared" si="51"/>
        <v>4</v>
      </c>
      <c r="F154" s="191">
        <f t="shared" ref="F154:G154" si="52">SUM(F155,F160,F161,F166)</f>
        <v>171</v>
      </c>
      <c r="G154" s="191">
        <f t="shared" si="52"/>
        <v>-39</v>
      </c>
      <c r="H154" s="191">
        <f>SUM(H155,H160,H161,H166)</f>
        <v>179</v>
      </c>
      <c r="I154" s="191">
        <f>SUM(I155,I160,I161,I166)</f>
        <v>-8</v>
      </c>
      <c r="J154" s="192"/>
    </row>
    <row r="155" spans="1:10" s="227" customFormat="1" ht="11.4">
      <c r="A155" s="215">
        <v>1</v>
      </c>
      <c r="B155" s="257" t="s">
        <v>212</v>
      </c>
      <c r="C155" s="195">
        <v>51</v>
      </c>
      <c r="D155" s="195">
        <v>49</v>
      </c>
      <c r="E155" s="195">
        <v>0</v>
      </c>
      <c r="F155" s="195">
        <v>63</v>
      </c>
      <c r="G155" s="196">
        <v>-14</v>
      </c>
      <c r="H155" s="195">
        <v>56</v>
      </c>
      <c r="I155" s="195">
        <v>7</v>
      </c>
      <c r="J155" s="197"/>
    </row>
    <row r="156" spans="1:10">
      <c r="A156" s="173"/>
      <c r="B156" s="254" t="s">
        <v>213</v>
      </c>
      <c r="C156" s="248"/>
      <c r="D156" s="231">
        <v>19</v>
      </c>
      <c r="E156" s="263"/>
      <c r="F156" s="50">
        <v>25</v>
      </c>
      <c r="G156" s="196"/>
      <c r="H156" s="50">
        <v>22</v>
      </c>
      <c r="I156" s="202"/>
      <c r="J156" s="233"/>
    </row>
    <row r="157" spans="1:10">
      <c r="A157" s="228"/>
      <c r="B157" s="254" t="s">
        <v>214</v>
      </c>
      <c r="C157" s="248"/>
      <c r="D157" s="231">
        <v>6</v>
      </c>
      <c r="E157" s="263"/>
      <c r="F157" s="50">
        <v>9</v>
      </c>
      <c r="G157" s="196"/>
      <c r="H157" s="50">
        <v>6</v>
      </c>
      <c r="I157" s="202"/>
      <c r="J157" s="233"/>
    </row>
    <row r="158" spans="1:10">
      <c r="A158" s="228"/>
      <c r="B158" s="254" t="s">
        <v>216</v>
      </c>
      <c r="C158" s="248"/>
      <c r="D158" s="231">
        <v>13</v>
      </c>
      <c r="E158" s="263"/>
      <c r="F158" s="50">
        <v>17</v>
      </c>
      <c r="G158" s="196"/>
      <c r="H158" s="50">
        <v>14</v>
      </c>
      <c r="I158" s="202"/>
      <c r="J158" s="233"/>
    </row>
    <row r="159" spans="1:10">
      <c r="A159" s="228"/>
      <c r="B159" s="254" t="s">
        <v>217</v>
      </c>
      <c r="C159" s="248"/>
      <c r="D159" s="231">
        <v>11</v>
      </c>
      <c r="E159" s="263"/>
      <c r="F159" s="50">
        <v>12</v>
      </c>
      <c r="G159" s="196"/>
      <c r="H159" s="50">
        <v>14</v>
      </c>
      <c r="I159" s="202"/>
      <c r="J159" s="233"/>
    </row>
    <row r="160" spans="1:10">
      <c r="A160" s="228"/>
      <c r="B160" s="216" t="s">
        <v>62</v>
      </c>
      <c r="C160" s="248"/>
      <c r="D160" s="231"/>
      <c r="E160" s="277"/>
      <c r="F160" s="50"/>
      <c r="G160" s="196">
        <v>0</v>
      </c>
      <c r="H160" s="50"/>
      <c r="I160" s="202"/>
      <c r="J160" s="233"/>
    </row>
    <row r="161" spans="1:10" s="222" customFormat="1">
      <c r="A161" s="215">
        <v>2</v>
      </c>
      <c r="B161" s="257" t="s">
        <v>218</v>
      </c>
      <c r="C161" s="217">
        <v>56</v>
      </c>
      <c r="D161" s="217">
        <v>50</v>
      </c>
      <c r="E161" s="217">
        <v>4</v>
      </c>
      <c r="F161" s="217">
        <v>63</v>
      </c>
      <c r="G161" s="196">
        <v>-13</v>
      </c>
      <c r="H161" s="217">
        <v>76</v>
      </c>
      <c r="I161" s="195">
        <v>-13</v>
      </c>
      <c r="J161" s="236"/>
    </row>
    <row r="162" spans="1:10">
      <c r="A162" s="173"/>
      <c r="B162" s="254" t="s">
        <v>213</v>
      </c>
      <c r="C162" s="248"/>
      <c r="D162" s="231"/>
      <c r="E162" s="263"/>
      <c r="F162" s="50"/>
      <c r="G162" s="196">
        <v>0</v>
      </c>
      <c r="H162" s="50"/>
      <c r="I162" s="202"/>
      <c r="J162" s="233"/>
    </row>
    <row r="163" spans="1:10">
      <c r="A163" s="228"/>
      <c r="B163" s="254" t="s">
        <v>214</v>
      </c>
      <c r="C163" s="248"/>
      <c r="D163" s="231"/>
      <c r="E163" s="263"/>
      <c r="F163" s="50"/>
      <c r="G163" s="196">
        <v>0</v>
      </c>
      <c r="H163" s="50"/>
      <c r="I163" s="202"/>
      <c r="J163" s="233"/>
    </row>
    <row r="164" spans="1:10">
      <c r="A164" s="228"/>
      <c r="B164" s="254" t="s">
        <v>220</v>
      </c>
      <c r="C164" s="248"/>
      <c r="D164" s="231"/>
      <c r="E164" s="263"/>
      <c r="F164" s="50"/>
      <c r="G164" s="196">
        <v>0</v>
      </c>
      <c r="H164" s="50"/>
      <c r="I164" s="202"/>
      <c r="J164" s="233"/>
    </row>
    <row r="165" spans="1:10">
      <c r="A165" s="228"/>
      <c r="B165" s="254" t="s">
        <v>216</v>
      </c>
      <c r="C165" s="248"/>
      <c r="D165" s="231"/>
      <c r="E165" s="263"/>
      <c r="F165" s="50"/>
      <c r="G165" s="196">
        <v>0</v>
      </c>
      <c r="H165" s="50"/>
      <c r="I165" s="202"/>
      <c r="J165" s="233"/>
    </row>
    <row r="166" spans="1:10" s="222" customFormat="1">
      <c r="A166" s="215">
        <v>3</v>
      </c>
      <c r="B166" s="223" t="s">
        <v>222</v>
      </c>
      <c r="C166" s="217">
        <v>38</v>
      </c>
      <c r="D166" s="218">
        <v>33</v>
      </c>
      <c r="E166" s="265"/>
      <c r="F166" s="220">
        <v>45</v>
      </c>
      <c r="G166" s="196">
        <v>-12</v>
      </c>
      <c r="H166" s="220">
        <v>47</v>
      </c>
      <c r="I166" s="195">
        <v>-2</v>
      </c>
      <c r="J166" s="281"/>
    </row>
    <row r="167" spans="1:10" s="184" customFormat="1" ht="11.4">
      <c r="A167" s="189" t="s">
        <v>224</v>
      </c>
      <c r="B167" s="190" t="s">
        <v>225</v>
      </c>
      <c r="C167" s="282">
        <f>SUM(C168:C169,C170,C173)</f>
        <v>78</v>
      </c>
      <c r="D167" s="282">
        <f t="shared" ref="D167:E167" si="53">SUM(D168:D169,D170,D173)</f>
        <v>73</v>
      </c>
      <c r="E167" s="282">
        <f t="shared" si="53"/>
        <v>2</v>
      </c>
      <c r="F167" s="282">
        <f t="shared" ref="F167:G167" si="54">SUM(F168:F169,F170,F173)</f>
        <v>89.6</v>
      </c>
      <c r="G167" s="282">
        <f t="shared" si="54"/>
        <v>-16.600000000000001</v>
      </c>
      <c r="H167" s="282">
        <f>SUM(H168:H169,H170,H173)</f>
        <v>109</v>
      </c>
      <c r="I167" s="282">
        <f>SUM(I168:I169,I170,I173)</f>
        <v>-19.399999999999999</v>
      </c>
      <c r="J167" s="192"/>
    </row>
    <row r="168" spans="1:10" s="222" customFormat="1">
      <c r="A168" s="215">
        <v>1</v>
      </c>
      <c r="B168" s="223" t="s">
        <v>226</v>
      </c>
      <c r="C168" s="217">
        <v>25</v>
      </c>
      <c r="D168" s="220">
        <v>23</v>
      </c>
      <c r="E168" s="265"/>
      <c r="F168" s="220">
        <v>28.6</v>
      </c>
      <c r="G168" s="196">
        <v>-5.6000000000000014</v>
      </c>
      <c r="H168" s="220">
        <v>36</v>
      </c>
      <c r="I168" s="195">
        <v>-7.3999999999999986</v>
      </c>
      <c r="J168" s="241"/>
    </row>
    <row r="169" spans="1:10">
      <c r="A169" s="228"/>
      <c r="B169" s="216" t="s">
        <v>62</v>
      </c>
      <c r="C169" s="248"/>
      <c r="D169" s="231"/>
      <c r="E169" s="277"/>
      <c r="F169" s="50"/>
      <c r="G169" s="196">
        <v>0</v>
      </c>
      <c r="H169" s="50"/>
      <c r="I169" s="202"/>
      <c r="J169" s="233"/>
    </row>
    <row r="170" spans="1:10" s="222" customFormat="1">
      <c r="A170" s="215">
        <v>2</v>
      </c>
      <c r="B170" s="257" t="s">
        <v>227</v>
      </c>
      <c r="C170" s="217">
        <v>31</v>
      </c>
      <c r="D170" s="217">
        <v>28</v>
      </c>
      <c r="E170" s="217">
        <v>2</v>
      </c>
      <c r="F170" s="217">
        <v>37</v>
      </c>
      <c r="G170" s="196">
        <v>-9</v>
      </c>
      <c r="H170" s="217">
        <v>45</v>
      </c>
      <c r="I170" s="195">
        <v>-8</v>
      </c>
      <c r="J170" s="236"/>
    </row>
    <row r="171" spans="1:10" ht="18" customHeight="1">
      <c r="A171" s="173"/>
      <c r="B171" s="254" t="s">
        <v>228</v>
      </c>
      <c r="C171" s="248"/>
      <c r="D171" s="231"/>
      <c r="E171" s="263"/>
      <c r="F171" s="50"/>
      <c r="G171" s="196">
        <v>0</v>
      </c>
      <c r="H171" s="50"/>
      <c r="I171" s="202"/>
      <c r="J171" s="233"/>
    </row>
    <row r="172" spans="1:10" ht="15.75" customHeight="1">
      <c r="A172" s="228"/>
      <c r="B172" s="254" t="s">
        <v>230</v>
      </c>
      <c r="C172" s="248"/>
      <c r="D172" s="231"/>
      <c r="E172" s="263"/>
      <c r="F172" s="50"/>
      <c r="G172" s="196">
        <v>0</v>
      </c>
      <c r="H172" s="50"/>
      <c r="I172" s="202"/>
      <c r="J172" s="233"/>
    </row>
    <row r="173" spans="1:10" s="222" customFormat="1">
      <c r="A173" s="215">
        <v>3</v>
      </c>
      <c r="B173" s="223" t="s">
        <v>231</v>
      </c>
      <c r="C173" s="217">
        <v>22</v>
      </c>
      <c r="D173" s="217">
        <v>22</v>
      </c>
      <c r="E173" s="217">
        <v>0</v>
      </c>
      <c r="F173" s="217">
        <v>24</v>
      </c>
      <c r="G173" s="196">
        <v>-2</v>
      </c>
      <c r="H173" s="217">
        <v>28</v>
      </c>
      <c r="I173" s="195">
        <v>-4</v>
      </c>
      <c r="J173" s="236"/>
    </row>
    <row r="174" spans="1:10">
      <c r="A174" s="173"/>
      <c r="B174" s="247" t="s">
        <v>232</v>
      </c>
      <c r="C174" s="248"/>
      <c r="D174" s="231"/>
      <c r="E174" s="263"/>
      <c r="F174" s="50"/>
      <c r="G174" s="196">
        <v>0</v>
      </c>
      <c r="H174" s="50"/>
      <c r="I174" s="202"/>
      <c r="J174" s="244"/>
    </row>
    <row r="175" spans="1:10">
      <c r="A175" s="228"/>
      <c r="B175" s="247" t="s">
        <v>132</v>
      </c>
      <c r="C175" s="50"/>
      <c r="D175" s="231"/>
      <c r="E175" s="263"/>
      <c r="F175" s="50">
        <v>27.797239747634066</v>
      </c>
      <c r="G175" s="196"/>
      <c r="H175" s="50">
        <v>33.671698963497064</v>
      </c>
      <c r="I175" s="202"/>
      <c r="J175" s="233"/>
    </row>
    <row r="176" spans="1:10" s="184" customFormat="1" ht="11.4">
      <c r="A176" s="189" t="s">
        <v>233</v>
      </c>
      <c r="B176" s="190" t="s">
        <v>234</v>
      </c>
      <c r="C176" s="282">
        <f>SUM(C177,C182,C186,C181,C180)</f>
        <v>156</v>
      </c>
      <c r="D176" s="282">
        <f t="shared" ref="D176:E176" si="55">SUM(D177,D182,D186,D181,D180)</f>
        <v>153</v>
      </c>
      <c r="E176" s="282">
        <f t="shared" si="55"/>
        <v>12</v>
      </c>
      <c r="F176" s="282">
        <f t="shared" ref="F176:G176" si="56">SUM(F177,F182,F186,F181,F180)</f>
        <v>174</v>
      </c>
      <c r="G176" s="282">
        <f t="shared" si="56"/>
        <v>-21</v>
      </c>
      <c r="H176" s="282">
        <f t="shared" ref="H176:I176" si="57">SUM(H177,H182,H186,H181,H180)</f>
        <v>200.2</v>
      </c>
      <c r="I176" s="282">
        <f t="shared" si="57"/>
        <v>-26.200000000000003</v>
      </c>
      <c r="J176" s="192"/>
    </row>
    <row r="177" spans="1:10" s="227" customFormat="1" ht="11.4">
      <c r="A177" s="215">
        <v>1</v>
      </c>
      <c r="B177" s="257" t="s">
        <v>235</v>
      </c>
      <c r="C177" s="283">
        <v>45</v>
      </c>
      <c r="D177" s="283">
        <v>46</v>
      </c>
      <c r="E177" s="283">
        <v>0</v>
      </c>
      <c r="F177" s="283">
        <v>47</v>
      </c>
      <c r="G177" s="196">
        <v>-1</v>
      </c>
      <c r="H177" s="283">
        <v>59.2</v>
      </c>
      <c r="I177" s="195">
        <v>-12.200000000000003</v>
      </c>
      <c r="J177" s="197"/>
    </row>
    <row r="178" spans="1:10">
      <c r="A178" s="173"/>
      <c r="B178" s="254" t="s">
        <v>236</v>
      </c>
      <c r="C178" s="248"/>
      <c r="D178" s="231">
        <v>18</v>
      </c>
      <c r="E178" s="238"/>
      <c r="F178" s="50">
        <v>18</v>
      </c>
      <c r="G178" s="196"/>
      <c r="H178" s="50">
        <v>24</v>
      </c>
      <c r="I178" s="202"/>
      <c r="J178" s="233"/>
    </row>
    <row r="179" spans="1:10">
      <c r="A179" s="228"/>
      <c r="B179" s="254" t="s">
        <v>237</v>
      </c>
      <c r="C179" s="248"/>
      <c r="D179" s="231">
        <v>28</v>
      </c>
      <c r="E179" s="238"/>
      <c r="F179" s="50">
        <v>29</v>
      </c>
      <c r="G179" s="196"/>
      <c r="H179" s="50">
        <v>35.200000000000003</v>
      </c>
      <c r="I179" s="202"/>
      <c r="J179" s="233"/>
    </row>
    <row r="180" spans="1:10" s="222" customFormat="1">
      <c r="A180" s="215">
        <v>2</v>
      </c>
      <c r="B180" s="257" t="s">
        <v>238</v>
      </c>
      <c r="C180" s="217"/>
      <c r="D180" s="218"/>
      <c r="E180" s="284">
        <v>9</v>
      </c>
      <c r="F180" s="220"/>
      <c r="G180" s="196"/>
      <c r="H180" s="220"/>
      <c r="I180" s="221"/>
      <c r="J180" s="236"/>
    </row>
    <row r="181" spans="1:10">
      <c r="A181" s="228"/>
      <c r="B181" s="216" t="s">
        <v>62</v>
      </c>
      <c r="C181" s="248"/>
      <c r="D181" s="231"/>
      <c r="E181" s="277"/>
      <c r="F181" s="50"/>
      <c r="G181" s="196">
        <v>0</v>
      </c>
      <c r="H181" s="50"/>
      <c r="I181" s="202"/>
      <c r="J181" s="233"/>
    </row>
    <row r="182" spans="1:10" s="222" customFormat="1">
      <c r="A182" s="215">
        <v>3</v>
      </c>
      <c r="B182" s="257" t="s">
        <v>239</v>
      </c>
      <c r="C182" s="217">
        <v>65</v>
      </c>
      <c r="D182" s="217">
        <v>65</v>
      </c>
      <c r="E182" s="217">
        <v>3</v>
      </c>
      <c r="F182" s="217">
        <v>73</v>
      </c>
      <c r="G182" s="196">
        <v>-8</v>
      </c>
      <c r="H182" s="217">
        <v>88</v>
      </c>
      <c r="I182" s="195">
        <v>-15</v>
      </c>
      <c r="J182" s="236"/>
    </row>
    <row r="183" spans="1:10">
      <c r="A183" s="173"/>
      <c r="B183" s="254" t="s">
        <v>236</v>
      </c>
      <c r="C183" s="248"/>
      <c r="D183" s="50"/>
      <c r="E183" s="238"/>
      <c r="F183" s="50"/>
      <c r="G183" s="196">
        <v>0</v>
      </c>
      <c r="H183" s="50"/>
      <c r="I183" s="202"/>
      <c r="J183" s="233"/>
    </row>
    <row r="184" spans="1:10">
      <c r="A184" s="228"/>
      <c r="B184" s="254" t="s">
        <v>240</v>
      </c>
      <c r="C184" s="248"/>
      <c r="D184" s="50"/>
      <c r="E184" s="238"/>
      <c r="F184" s="50"/>
      <c r="G184" s="196">
        <v>0</v>
      </c>
      <c r="H184" s="50"/>
      <c r="I184" s="202"/>
      <c r="J184" s="233"/>
    </row>
    <row r="185" spans="1:10">
      <c r="A185" s="228"/>
      <c r="B185" s="254" t="s">
        <v>241</v>
      </c>
      <c r="C185" s="248"/>
      <c r="D185" s="50"/>
      <c r="E185" s="238"/>
      <c r="F185" s="50"/>
      <c r="G185" s="196">
        <v>0</v>
      </c>
      <c r="H185" s="50"/>
      <c r="I185" s="202"/>
      <c r="J185" s="233"/>
    </row>
    <row r="186" spans="1:10" s="222" customFormat="1">
      <c r="A186" s="215">
        <v>4</v>
      </c>
      <c r="B186" s="257" t="s">
        <v>243</v>
      </c>
      <c r="C186" s="217">
        <v>46</v>
      </c>
      <c r="D186" s="218">
        <v>42</v>
      </c>
      <c r="E186" s="284"/>
      <c r="F186" s="220">
        <v>54</v>
      </c>
      <c r="G186" s="196">
        <v>-12</v>
      </c>
      <c r="H186" s="220">
        <v>53</v>
      </c>
      <c r="I186" s="195">
        <v>1</v>
      </c>
      <c r="J186" s="236"/>
    </row>
    <row r="187" spans="1:10" s="184" customFormat="1" ht="11.4">
      <c r="A187" s="189" t="s">
        <v>244</v>
      </c>
      <c r="B187" s="190" t="s">
        <v>245</v>
      </c>
      <c r="C187" s="282">
        <f>SUM(C188,C192,C195,C191)</f>
        <v>131</v>
      </c>
      <c r="D187" s="282">
        <f t="shared" ref="D187:E187" si="58">SUM(D188,D192,D195,D191)</f>
        <v>131</v>
      </c>
      <c r="E187" s="282">
        <f t="shared" si="58"/>
        <v>2</v>
      </c>
      <c r="F187" s="282">
        <f t="shared" ref="F187:G187" si="59">SUM(F188,F192,F195,F191)</f>
        <v>145</v>
      </c>
      <c r="G187" s="282">
        <f t="shared" si="59"/>
        <v>-14</v>
      </c>
      <c r="H187" s="282">
        <f>SUM(H188,H192,H195,H191)</f>
        <v>161.92531801386326</v>
      </c>
      <c r="I187" s="282">
        <f>SUM(I188,I192,I195,I191)</f>
        <v>-16.925318013863276</v>
      </c>
      <c r="J187" s="192"/>
    </row>
    <row r="188" spans="1:10" s="227" customFormat="1" ht="11.4">
      <c r="A188" s="215">
        <v>1</v>
      </c>
      <c r="B188" s="257" t="s">
        <v>246</v>
      </c>
      <c r="C188" s="283">
        <v>43</v>
      </c>
      <c r="D188" s="283">
        <v>45</v>
      </c>
      <c r="E188" s="283">
        <v>0</v>
      </c>
      <c r="F188" s="283">
        <v>48</v>
      </c>
      <c r="G188" s="196">
        <v>-3</v>
      </c>
      <c r="H188" s="283">
        <v>55.925318013863276</v>
      </c>
      <c r="I188" s="195">
        <v>-7.9253180138632757</v>
      </c>
      <c r="J188" s="197"/>
    </row>
    <row r="189" spans="1:10">
      <c r="A189" s="173"/>
      <c r="B189" s="254" t="s">
        <v>247</v>
      </c>
      <c r="C189" s="248"/>
      <c r="D189" s="231">
        <v>23</v>
      </c>
      <c r="E189" s="263"/>
      <c r="F189" s="50">
        <v>24</v>
      </c>
      <c r="G189" s="196"/>
      <c r="H189" s="50">
        <v>25</v>
      </c>
      <c r="I189" s="202"/>
      <c r="J189" s="233"/>
    </row>
    <row r="190" spans="1:10">
      <c r="A190" s="228"/>
      <c r="B190" s="249" t="s">
        <v>248</v>
      </c>
      <c r="C190" s="248"/>
      <c r="D190" s="231">
        <v>22</v>
      </c>
      <c r="E190" s="263"/>
      <c r="F190" s="50">
        <v>24</v>
      </c>
      <c r="G190" s="196"/>
      <c r="H190" s="50">
        <v>30.925318013863276</v>
      </c>
      <c r="I190" s="202"/>
      <c r="J190" s="233"/>
    </row>
    <row r="191" spans="1:10">
      <c r="A191" s="228"/>
      <c r="B191" s="216" t="s">
        <v>62</v>
      </c>
      <c r="C191" s="248"/>
      <c r="D191" s="231"/>
      <c r="E191" s="277"/>
      <c r="F191" s="50"/>
      <c r="G191" s="196">
        <v>0</v>
      </c>
      <c r="H191" s="50"/>
      <c r="I191" s="202"/>
      <c r="J191" s="233"/>
    </row>
    <row r="192" spans="1:10" s="222" customFormat="1">
      <c r="A192" s="215">
        <v>2</v>
      </c>
      <c r="B192" s="257" t="s">
        <v>249</v>
      </c>
      <c r="C192" s="217">
        <v>51</v>
      </c>
      <c r="D192" s="217">
        <v>50</v>
      </c>
      <c r="E192" s="217">
        <v>2</v>
      </c>
      <c r="F192" s="217">
        <v>54</v>
      </c>
      <c r="G192" s="196">
        <v>-4</v>
      </c>
      <c r="H192" s="217">
        <v>65</v>
      </c>
      <c r="I192" s="195">
        <v>-11</v>
      </c>
      <c r="J192" s="236"/>
    </row>
    <row r="193" spans="1:10">
      <c r="A193" s="173"/>
      <c r="B193" s="254" t="s">
        <v>250</v>
      </c>
      <c r="C193" s="248"/>
      <c r="D193" s="231"/>
      <c r="E193" s="263"/>
      <c r="F193" s="50"/>
      <c r="G193" s="196">
        <v>0</v>
      </c>
      <c r="H193" s="50"/>
      <c r="I193" s="202"/>
      <c r="J193" s="233"/>
    </row>
    <row r="194" spans="1:10">
      <c r="A194" s="228"/>
      <c r="B194" s="264" t="s">
        <v>251</v>
      </c>
      <c r="C194" s="248"/>
      <c r="D194" s="231"/>
      <c r="E194" s="263"/>
      <c r="F194" s="50"/>
      <c r="G194" s="196">
        <v>0</v>
      </c>
      <c r="H194" s="50"/>
      <c r="I194" s="202"/>
      <c r="J194" s="233"/>
    </row>
    <row r="195" spans="1:10" s="222" customFormat="1">
      <c r="A195" s="215">
        <v>3</v>
      </c>
      <c r="B195" s="223" t="s">
        <v>252</v>
      </c>
      <c r="C195" s="217">
        <v>37</v>
      </c>
      <c r="D195" s="218">
        <v>36</v>
      </c>
      <c r="E195" s="265"/>
      <c r="F195" s="220">
        <v>43</v>
      </c>
      <c r="G195" s="196">
        <v>-7</v>
      </c>
      <c r="H195" s="220">
        <v>41</v>
      </c>
      <c r="I195" s="195">
        <v>2</v>
      </c>
      <c r="J195" s="236"/>
    </row>
    <row r="196" spans="1:10" s="288" customFormat="1" ht="13.5" customHeight="1">
      <c r="A196" s="189" t="s">
        <v>253</v>
      </c>
      <c r="B196" s="285" t="s">
        <v>254</v>
      </c>
      <c r="C196" s="286">
        <f>SUM(C197:C202)</f>
        <v>218</v>
      </c>
      <c r="D196" s="286">
        <f t="shared" ref="D196:E196" si="60">SUM(D197:D202)</f>
        <v>214</v>
      </c>
      <c r="E196" s="286">
        <f t="shared" si="60"/>
        <v>0</v>
      </c>
      <c r="F196" s="286">
        <f t="shared" ref="F196:I196" si="61">SUM(F197:F202)</f>
        <v>223</v>
      </c>
      <c r="G196" s="286">
        <f t="shared" si="61"/>
        <v>-7</v>
      </c>
      <c r="H196" s="286">
        <f t="shared" si="61"/>
        <v>304</v>
      </c>
      <c r="I196" s="286">
        <f t="shared" si="61"/>
        <v>-87</v>
      </c>
      <c r="J196" s="287"/>
    </row>
    <row r="197" spans="1:10">
      <c r="A197" s="215">
        <v>1</v>
      </c>
      <c r="B197" s="254" t="s">
        <v>26</v>
      </c>
      <c r="C197" s="289">
        <v>81</v>
      </c>
      <c r="D197" s="289">
        <v>80</v>
      </c>
      <c r="E197" s="289">
        <v>0</v>
      </c>
      <c r="F197" s="289">
        <v>81</v>
      </c>
      <c r="G197" s="196">
        <v>-1</v>
      </c>
      <c r="H197" s="289">
        <v>102</v>
      </c>
      <c r="I197" s="195">
        <f>C197-H197</f>
        <v>-21</v>
      </c>
      <c r="J197" s="197"/>
    </row>
    <row r="198" spans="1:10">
      <c r="A198" s="173">
        <v>2</v>
      </c>
      <c r="B198" s="254" t="s">
        <v>27</v>
      </c>
      <c r="C198" s="248">
        <v>77</v>
      </c>
      <c r="D198" s="231">
        <v>76</v>
      </c>
      <c r="E198" s="263"/>
      <c r="F198" s="50">
        <v>81</v>
      </c>
      <c r="G198" s="196">
        <v>-5</v>
      </c>
      <c r="H198" s="50">
        <v>101</v>
      </c>
      <c r="I198" s="195">
        <f>D198-H198</f>
        <v>-25</v>
      </c>
      <c r="J198" s="233"/>
    </row>
    <row r="199" spans="1:10">
      <c r="A199" s="228">
        <v>3</v>
      </c>
      <c r="B199" s="249" t="s">
        <v>28</v>
      </c>
      <c r="C199" s="248">
        <v>60</v>
      </c>
      <c r="D199" s="231">
        <v>58</v>
      </c>
      <c r="E199" s="263"/>
      <c r="F199" s="50">
        <v>61</v>
      </c>
      <c r="G199" s="196">
        <v>-1</v>
      </c>
      <c r="H199" s="50">
        <v>101</v>
      </c>
      <c r="I199" s="195">
        <v>-41</v>
      </c>
      <c r="J199" s="233"/>
    </row>
    <row r="200" spans="1:10">
      <c r="A200" s="228">
        <v>4</v>
      </c>
      <c r="B200" s="254" t="s">
        <v>255</v>
      </c>
      <c r="C200" s="248"/>
      <c r="D200" s="231"/>
      <c r="E200" s="259"/>
      <c r="F200" s="50"/>
      <c r="G200" s="196"/>
      <c r="H200" s="50"/>
      <c r="I200" s="195"/>
      <c r="J200" s="233"/>
    </row>
    <row r="201" spans="1:10">
      <c r="A201" s="290">
        <v>5</v>
      </c>
      <c r="B201" s="233" t="s">
        <v>256</v>
      </c>
      <c r="C201" s="248"/>
      <c r="D201" s="248"/>
      <c r="E201" s="248"/>
      <c r="F201" s="248"/>
      <c r="G201" s="196"/>
      <c r="H201" s="248"/>
      <c r="I201" s="195"/>
      <c r="J201" s="236"/>
    </row>
    <row r="202" spans="1:10">
      <c r="A202" s="290">
        <v>6</v>
      </c>
      <c r="B202" s="233" t="s">
        <v>258</v>
      </c>
      <c r="C202" s="248"/>
      <c r="D202" s="248"/>
      <c r="E202" s="248"/>
      <c r="F202" s="248"/>
      <c r="G202" s="196"/>
      <c r="H202" s="248"/>
      <c r="I202" s="195"/>
      <c r="J202" s="236"/>
    </row>
    <row r="203" spans="1:10">
      <c r="A203" s="189" t="s">
        <v>259</v>
      </c>
      <c r="B203" s="285" t="s">
        <v>29</v>
      </c>
      <c r="C203" s="286">
        <v>15</v>
      </c>
      <c r="D203" s="286">
        <v>15</v>
      </c>
      <c r="E203" s="286">
        <v>18</v>
      </c>
      <c r="F203" s="286">
        <v>54</v>
      </c>
      <c r="G203" s="196">
        <f>D203-F203</f>
        <v>-39</v>
      </c>
      <c r="H203" s="286">
        <v>81</v>
      </c>
      <c r="I203" s="195">
        <f>D203-H203</f>
        <v>-66</v>
      </c>
      <c r="J203" s="287"/>
    </row>
    <row r="205" spans="1:10">
      <c r="B205" s="173"/>
    </row>
  </sheetData>
  <mergeCells count="16">
    <mergeCell ref="J58:J59"/>
    <mergeCell ref="J125:J126"/>
    <mergeCell ref="J138:J139"/>
    <mergeCell ref="J145:J146"/>
    <mergeCell ref="F5:G5"/>
    <mergeCell ref="H5:I5"/>
    <mergeCell ref="J48:J49"/>
    <mergeCell ref="C5:C6"/>
    <mergeCell ref="A3:J3"/>
    <mergeCell ref="A4:A6"/>
    <mergeCell ref="B4:B6"/>
    <mergeCell ref="C4:E4"/>
    <mergeCell ref="J4:J6"/>
    <mergeCell ref="D5:E5"/>
    <mergeCell ref="F4:G4"/>
    <mergeCell ref="H4:I4"/>
  </mergeCells>
  <pageMargins left="0.62" right="0.19685039370078741" top="0.36" bottom="0.38" header="0.31496062992125984" footer="0.31496062992125984"/>
  <pageSetup paperSize="9" orientation="portrait" verticalDpi="0" r:id="rId1"/>
  <headerFooter differentFirst="1">
    <oddHeader>&amp;C&amp;"Times New Roman,Regular"&amp;P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205"/>
  <sheetViews>
    <sheetView showZeros="0" zoomScale="115" zoomScaleNormal="115" workbookViewId="0">
      <pane xSplit="4" ySplit="13" topLeftCell="E122" activePane="bottomRight" state="frozen"/>
      <selection activeCell="A3" sqref="A3"/>
      <selection pane="topRight" activeCell="E3" sqref="E3"/>
      <selection pane="bottomLeft" activeCell="A15" sqref="A15"/>
      <selection pane="bottomRight" activeCell="D142" sqref="D142:D143"/>
    </sheetView>
  </sheetViews>
  <sheetFormatPr defaultColWidth="10.33203125" defaultRowHeight="13.2"/>
  <cols>
    <col min="1" max="1" width="4.109375" style="291" customWidth="1"/>
    <col min="2" max="2" width="18.109375" style="167" customWidth="1"/>
    <col min="3" max="3" width="5.109375" style="168" customWidth="1"/>
    <col min="4" max="4" width="3.6640625" style="292" customWidth="1"/>
    <col min="5" max="5" width="4.5546875" style="293" customWidth="1"/>
    <col min="6" max="6" width="4.5546875" style="173" customWidth="1"/>
    <col min="7" max="7" width="5.5546875" style="173" customWidth="1"/>
    <col min="8" max="8" width="4.88671875" style="173" customWidth="1"/>
    <col min="9" max="9" width="3.6640625" style="173" customWidth="1"/>
    <col min="10" max="10" width="4.88671875" style="173" customWidth="1"/>
    <col min="11" max="11" width="5.109375" style="173" customWidth="1"/>
    <col min="12" max="15" width="4.88671875" style="173" customWidth="1"/>
    <col min="16" max="16" width="9.109375" style="355" customWidth="1"/>
    <col min="17" max="16384" width="10.33203125" style="173"/>
  </cols>
  <sheetData>
    <row r="1" spans="1:16" ht="13.5" customHeight="1">
      <c r="A1" s="2" t="s">
        <v>274</v>
      </c>
      <c r="D1" s="169"/>
      <c r="E1" s="170"/>
      <c r="H1" s="171"/>
      <c r="I1" s="171"/>
      <c r="J1" s="171"/>
      <c r="K1" s="171"/>
      <c r="L1" s="171"/>
      <c r="M1" s="171"/>
      <c r="N1" s="171"/>
      <c r="O1" s="171"/>
    </row>
    <row r="2" spans="1:16" ht="11.25" customHeight="1">
      <c r="A2" s="174"/>
      <c r="B2" s="175"/>
      <c r="C2" s="176"/>
      <c r="D2" s="169"/>
      <c r="E2" s="170"/>
      <c r="H2" s="177"/>
      <c r="I2" s="177"/>
      <c r="J2" s="177"/>
      <c r="K2" s="177"/>
      <c r="L2" s="177"/>
      <c r="M2" s="177"/>
      <c r="N2" s="177"/>
      <c r="O2" s="177"/>
    </row>
    <row r="3" spans="1:16" ht="15.6">
      <c r="A3" s="395" t="s">
        <v>268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6" ht="21" customHeight="1">
      <c r="A4" s="413" t="s">
        <v>0</v>
      </c>
      <c r="B4" s="414" t="s">
        <v>4</v>
      </c>
      <c r="C4" s="413" t="s">
        <v>39</v>
      </c>
      <c r="D4" s="413" t="s">
        <v>40</v>
      </c>
      <c r="E4" s="413" t="s">
        <v>264</v>
      </c>
      <c r="F4" s="413" t="s">
        <v>15</v>
      </c>
      <c r="G4" s="413"/>
      <c r="H4" s="413" t="s">
        <v>16</v>
      </c>
      <c r="I4" s="415" t="s">
        <v>11</v>
      </c>
      <c r="J4" s="415"/>
      <c r="K4" s="415"/>
      <c r="L4" s="413" t="s">
        <v>10</v>
      </c>
      <c r="M4" s="413" t="s">
        <v>265</v>
      </c>
      <c r="N4" s="413" t="s">
        <v>266</v>
      </c>
      <c r="O4" s="415" t="s">
        <v>12</v>
      </c>
      <c r="P4" s="416" t="s">
        <v>36</v>
      </c>
    </row>
    <row r="5" spans="1:16" ht="30" customHeight="1">
      <c r="A5" s="413"/>
      <c r="B5" s="414"/>
      <c r="C5" s="413"/>
      <c r="D5" s="413"/>
      <c r="E5" s="413"/>
      <c r="F5" s="419" t="s">
        <v>14</v>
      </c>
      <c r="G5" s="419" t="s">
        <v>17</v>
      </c>
      <c r="H5" s="413"/>
      <c r="I5" s="419" t="s">
        <v>14</v>
      </c>
      <c r="J5" s="419" t="s">
        <v>13</v>
      </c>
      <c r="K5" s="419" t="s">
        <v>18</v>
      </c>
      <c r="L5" s="413"/>
      <c r="M5" s="413"/>
      <c r="N5" s="413"/>
      <c r="O5" s="415"/>
      <c r="P5" s="417"/>
    </row>
    <row r="6" spans="1:16" ht="6.75" customHeight="1">
      <c r="A6" s="413"/>
      <c r="B6" s="414"/>
      <c r="C6" s="413"/>
      <c r="D6" s="413"/>
      <c r="E6" s="413"/>
      <c r="F6" s="419"/>
      <c r="G6" s="419"/>
      <c r="H6" s="413"/>
      <c r="I6" s="419"/>
      <c r="J6" s="419"/>
      <c r="K6" s="419"/>
      <c r="L6" s="413"/>
      <c r="M6" s="413"/>
      <c r="N6" s="413"/>
      <c r="O6" s="415"/>
      <c r="P6" s="418"/>
    </row>
    <row r="7" spans="1:16" s="184" customFormat="1" ht="11.4">
      <c r="A7" s="180"/>
      <c r="B7" s="181" t="s">
        <v>47</v>
      </c>
      <c r="C7" s="182">
        <f>SUM(C14,C26,C46,C56,C65,C75,C84,C91,C104,C113,C121,C133,C143,C154,C167,C176,C187,C196,C203)</f>
        <v>723976.3</v>
      </c>
      <c r="D7" s="182">
        <f t="shared" ref="D7:O7" si="0">SUM(D14,D26,D46,D56,D65,D75,D84,D91,D104,D113,D121,D133,D143,D154,D167,D176,D187,D196,D203)</f>
        <v>1565</v>
      </c>
      <c r="E7" s="182">
        <f t="shared" si="0"/>
        <v>446</v>
      </c>
      <c r="F7" s="182">
        <f t="shared" si="0"/>
        <v>343</v>
      </c>
      <c r="G7" s="182">
        <f t="shared" si="0"/>
        <v>8167</v>
      </c>
      <c r="H7" s="182">
        <f t="shared" si="0"/>
        <v>259</v>
      </c>
      <c r="I7" s="182">
        <f t="shared" si="0"/>
        <v>146</v>
      </c>
      <c r="J7" s="182">
        <f t="shared" si="0"/>
        <v>21013</v>
      </c>
      <c r="K7" s="182">
        <f t="shared" si="0"/>
        <v>11898</v>
      </c>
      <c r="L7" s="182">
        <f t="shared" si="0"/>
        <v>15</v>
      </c>
      <c r="M7" s="182">
        <f t="shared" si="0"/>
        <v>171044</v>
      </c>
      <c r="N7" s="182">
        <f t="shared" si="0"/>
        <v>81269</v>
      </c>
      <c r="O7" s="182">
        <f t="shared" si="0"/>
        <v>47</v>
      </c>
      <c r="P7" s="187"/>
    </row>
    <row r="8" spans="1:16" s="184" customFormat="1" ht="11.4" hidden="1">
      <c r="A8" s="180"/>
      <c r="B8" s="181" t="s">
        <v>52</v>
      </c>
      <c r="C8" s="182">
        <f>SUM(C9:C11)</f>
        <v>224150.69999999998</v>
      </c>
      <c r="D8" s="182">
        <f t="shared" ref="D8" si="1">SUM(D9:D11)</f>
        <v>376</v>
      </c>
      <c r="E8" s="182">
        <f t="shared" ref="E8:O8" si="2">SUM(E9:E11)</f>
        <v>79</v>
      </c>
      <c r="F8" s="182">
        <f t="shared" si="2"/>
        <v>136</v>
      </c>
      <c r="G8" s="182">
        <f t="shared" si="2"/>
        <v>2340</v>
      </c>
      <c r="H8" s="182">
        <f t="shared" si="2"/>
        <v>79</v>
      </c>
      <c r="I8" s="182">
        <f t="shared" si="2"/>
        <v>0</v>
      </c>
      <c r="J8" s="182">
        <f t="shared" si="2"/>
        <v>0</v>
      </c>
      <c r="K8" s="182">
        <f t="shared" si="2"/>
        <v>4207</v>
      </c>
      <c r="L8" s="182">
        <f t="shared" si="2"/>
        <v>0</v>
      </c>
      <c r="M8" s="182">
        <f t="shared" si="2"/>
        <v>41400</v>
      </c>
      <c r="N8" s="182">
        <f t="shared" si="2"/>
        <v>21156</v>
      </c>
      <c r="O8" s="182">
        <f t="shared" si="2"/>
        <v>37</v>
      </c>
      <c r="P8" s="187"/>
    </row>
    <row r="9" spans="1:16" s="184" customFormat="1" ht="11.4" hidden="1">
      <c r="A9" s="180"/>
      <c r="B9" s="186" t="s">
        <v>53</v>
      </c>
      <c r="C9" s="182">
        <f>SUM(C15,C18,C27,C31,C47,C57,C66,C76,C85,C92,C105,C114,C122,C134,C144,C155,C168,C177,C188)</f>
        <v>175076.19999999998</v>
      </c>
      <c r="D9" s="182">
        <f t="shared" ref="D9" si="3">SUM(D15,D18,D27,D31,D47,D57,D66,D76,D85,D92,D105,D114,D122,D134,D144,D155,D168,D177,D188)</f>
        <v>376</v>
      </c>
      <c r="E9" s="182">
        <f t="shared" ref="E9:O9" si="4">SUM(E15,E18,E27,E31,E47,E57,E66,E76,E85,E92,E105,E114,E122,E134,E144,E155,E168,E177,E188)</f>
        <v>69</v>
      </c>
      <c r="F9" s="182">
        <f t="shared" si="4"/>
        <v>117</v>
      </c>
      <c r="G9" s="182">
        <f t="shared" si="4"/>
        <v>2160</v>
      </c>
      <c r="H9" s="182">
        <f t="shared" si="4"/>
        <v>68</v>
      </c>
      <c r="I9" s="182">
        <f t="shared" si="4"/>
        <v>0</v>
      </c>
      <c r="J9" s="182">
        <f t="shared" si="4"/>
        <v>0</v>
      </c>
      <c r="K9" s="182">
        <f t="shared" si="4"/>
        <v>3767</v>
      </c>
      <c r="L9" s="182">
        <f t="shared" si="4"/>
        <v>0</v>
      </c>
      <c r="M9" s="182">
        <f t="shared" si="4"/>
        <v>37700</v>
      </c>
      <c r="N9" s="182">
        <f t="shared" si="4"/>
        <v>16756</v>
      </c>
      <c r="O9" s="182">
        <f t="shared" si="4"/>
        <v>34</v>
      </c>
      <c r="P9" s="187"/>
    </row>
    <row r="10" spans="1:16" s="184" customFormat="1" ht="11.4" hidden="1">
      <c r="A10" s="180"/>
      <c r="B10" s="186" t="s">
        <v>0</v>
      </c>
      <c r="C10" s="182">
        <f>SUM(C19,C34:C35,C51:C52,C61,C95:C96,C127,C180)</f>
        <v>49074.5</v>
      </c>
      <c r="D10" s="182">
        <f t="shared" ref="D10" si="5">SUM(D19,D34:D35,D51:D52,D61,D95:D96,D127,D180)</f>
        <v>0</v>
      </c>
      <c r="E10" s="182">
        <f t="shared" ref="E10:O10" si="6">SUM(E19,E34:E35,E51:E52,E61,E95:E96,E127,E180)</f>
        <v>10</v>
      </c>
      <c r="F10" s="182">
        <f t="shared" si="6"/>
        <v>19</v>
      </c>
      <c r="G10" s="182">
        <f t="shared" si="6"/>
        <v>180</v>
      </c>
      <c r="H10" s="182">
        <f t="shared" si="6"/>
        <v>11</v>
      </c>
      <c r="I10" s="182">
        <f t="shared" si="6"/>
        <v>0</v>
      </c>
      <c r="J10" s="182">
        <f t="shared" si="6"/>
        <v>0</v>
      </c>
      <c r="K10" s="182">
        <f t="shared" si="6"/>
        <v>440</v>
      </c>
      <c r="L10" s="182">
        <f t="shared" si="6"/>
        <v>0</v>
      </c>
      <c r="M10" s="182">
        <f t="shared" si="6"/>
        <v>3700</v>
      </c>
      <c r="N10" s="182">
        <f t="shared" si="6"/>
        <v>4400</v>
      </c>
      <c r="O10" s="182">
        <f t="shared" si="6"/>
        <v>3</v>
      </c>
      <c r="P10" s="187"/>
    </row>
    <row r="11" spans="1:16" s="184" customFormat="1" ht="11.4" hidden="1">
      <c r="A11" s="180"/>
      <c r="B11" s="186" t="s">
        <v>54</v>
      </c>
      <c r="C11" s="182">
        <f>SUM(C20,C36,C53,C62,C69,C77,C88,C97,C108,C118,C128,C140,C149,C160,C169,C181,C191)</f>
        <v>0</v>
      </c>
      <c r="D11" s="182">
        <f t="shared" ref="D11" si="7">SUM(D20,D36,D53,D62,D69,D77,D88,D97,D108,D118,D128,D140,D149,D160,D169,D181,D191)</f>
        <v>0</v>
      </c>
      <c r="E11" s="182">
        <f t="shared" ref="E11:O11" si="8">SUM(E20,E36,E53,E62,E69,E77,E88,E97,E108,E118,E128,E140,E149,E160,E169,E181,E191)</f>
        <v>0</v>
      </c>
      <c r="F11" s="182">
        <f t="shared" si="8"/>
        <v>0</v>
      </c>
      <c r="G11" s="182">
        <f t="shared" si="8"/>
        <v>0</v>
      </c>
      <c r="H11" s="182">
        <f t="shared" si="8"/>
        <v>0</v>
      </c>
      <c r="I11" s="182">
        <f t="shared" si="8"/>
        <v>0</v>
      </c>
      <c r="J11" s="182">
        <f t="shared" si="8"/>
        <v>0</v>
      </c>
      <c r="K11" s="182">
        <f t="shared" si="8"/>
        <v>0</v>
      </c>
      <c r="L11" s="182">
        <f t="shared" si="8"/>
        <v>0</v>
      </c>
      <c r="M11" s="182">
        <f t="shared" si="8"/>
        <v>0</v>
      </c>
      <c r="N11" s="182">
        <f t="shared" si="8"/>
        <v>0</v>
      </c>
      <c r="O11" s="182">
        <f t="shared" si="8"/>
        <v>0</v>
      </c>
      <c r="P11" s="187"/>
    </row>
    <row r="12" spans="1:16" s="184" customFormat="1" ht="11.4" hidden="1">
      <c r="A12" s="180"/>
      <c r="B12" s="181" t="s">
        <v>55</v>
      </c>
      <c r="C12" s="182">
        <f>SUM(C21:C22,C37,C40,C54,C63,C70,C78,C89,C98,C109,C119,C129,C141,C150,C161,C170,C182,C192)</f>
        <v>208023.5</v>
      </c>
      <c r="D12" s="182">
        <f t="shared" ref="D12" si="9">SUM(D21:D22,D37,D40,D54,D63,D70,D78,D89,D98,D109,D119,D129,D141,D150,D161,D170,D182,D192)</f>
        <v>642</v>
      </c>
      <c r="E12" s="182">
        <f t="shared" ref="E12:O12" si="10">SUM(E21:E22,E37,E40,E54,E63,E70,E78,E89,E98,E109,E119,E129,E141,E150,E161,E170,E182,E192)</f>
        <v>190</v>
      </c>
      <c r="F12" s="182">
        <f t="shared" si="10"/>
        <v>89</v>
      </c>
      <c r="G12" s="182">
        <f t="shared" si="10"/>
        <v>2345</v>
      </c>
      <c r="H12" s="182">
        <f t="shared" si="10"/>
        <v>45</v>
      </c>
      <c r="I12" s="182">
        <f t="shared" si="10"/>
        <v>7</v>
      </c>
      <c r="J12" s="182">
        <f t="shared" si="10"/>
        <v>4395</v>
      </c>
      <c r="K12" s="182">
        <f t="shared" si="10"/>
        <v>2985</v>
      </c>
      <c r="L12" s="182">
        <f t="shared" si="10"/>
        <v>3</v>
      </c>
      <c r="M12" s="182">
        <f t="shared" si="10"/>
        <v>64368</v>
      </c>
      <c r="N12" s="182">
        <f t="shared" si="10"/>
        <v>12806</v>
      </c>
      <c r="O12" s="182">
        <f t="shared" si="10"/>
        <v>7</v>
      </c>
      <c r="P12" s="187"/>
    </row>
    <row r="13" spans="1:16" s="184" customFormat="1" ht="11.4" hidden="1">
      <c r="A13" s="180"/>
      <c r="B13" s="181" t="s">
        <v>1</v>
      </c>
      <c r="C13" s="182">
        <f>SUM(C23:C25,C44:C45,C55,C64,C74,C81,C90,C101,C112,C120,C132,C142,C153,C166,C173,C186,C195)</f>
        <v>186103</v>
      </c>
      <c r="D13" s="182">
        <f t="shared" ref="D13:O13" si="11">SUM(D23:D25,D44:D45,D55,D64,D74,D81,D90,D101,D112,D120,D132,D142,D153,D166,D173,D186,D195)</f>
        <v>378</v>
      </c>
      <c r="E13" s="182">
        <f t="shared" si="11"/>
        <v>162</v>
      </c>
      <c r="F13" s="182">
        <f t="shared" si="11"/>
        <v>88</v>
      </c>
      <c r="G13" s="182">
        <f t="shared" si="11"/>
        <v>2490</v>
      </c>
      <c r="H13" s="182">
        <f t="shared" si="11"/>
        <v>89</v>
      </c>
      <c r="I13" s="182">
        <f t="shared" si="11"/>
        <v>99</v>
      </c>
      <c r="J13" s="182">
        <f t="shared" si="11"/>
        <v>11460</v>
      </c>
      <c r="K13" s="182">
        <f t="shared" si="11"/>
        <v>4036</v>
      </c>
      <c r="L13" s="182">
        <f t="shared" si="11"/>
        <v>9</v>
      </c>
      <c r="M13" s="182">
        <f t="shared" si="11"/>
        <v>48520</v>
      </c>
      <c r="N13" s="182">
        <f t="shared" si="11"/>
        <v>22811</v>
      </c>
      <c r="O13" s="182">
        <f t="shared" si="11"/>
        <v>2</v>
      </c>
      <c r="P13" s="187"/>
    </row>
    <row r="14" spans="1:16" s="184" customFormat="1" ht="11.4">
      <c r="A14" s="189" t="s">
        <v>5</v>
      </c>
      <c r="B14" s="190" t="s">
        <v>56</v>
      </c>
      <c r="C14" s="191">
        <f>SUM(C15,C18:C20,C21:C25)</f>
        <v>47137.1</v>
      </c>
      <c r="D14" s="191">
        <f t="shared" ref="D14:O14" si="12">SUM(D15,D18:D20,D21:D25)</f>
        <v>141</v>
      </c>
      <c r="E14" s="191">
        <f t="shared" si="12"/>
        <v>45</v>
      </c>
      <c r="F14" s="191">
        <f t="shared" si="12"/>
        <v>38</v>
      </c>
      <c r="G14" s="191">
        <f t="shared" si="12"/>
        <v>840</v>
      </c>
      <c r="H14" s="191">
        <f t="shared" si="12"/>
        <v>25</v>
      </c>
      <c r="I14" s="191">
        <f t="shared" si="12"/>
        <v>8</v>
      </c>
      <c r="J14" s="191">
        <f t="shared" si="12"/>
        <v>1470</v>
      </c>
      <c r="K14" s="191">
        <f t="shared" si="12"/>
        <v>1520</v>
      </c>
      <c r="L14" s="191">
        <f t="shared" si="12"/>
        <v>2</v>
      </c>
      <c r="M14" s="191">
        <f t="shared" si="12"/>
        <v>17700</v>
      </c>
      <c r="N14" s="191">
        <f t="shared" si="12"/>
        <v>4500</v>
      </c>
      <c r="O14" s="191">
        <f t="shared" si="12"/>
        <v>8</v>
      </c>
      <c r="P14" s="187"/>
    </row>
    <row r="15" spans="1:16" s="198" customFormat="1" ht="11.4">
      <c r="A15" s="193">
        <v>1</v>
      </c>
      <c r="B15" s="194" t="s">
        <v>57</v>
      </c>
      <c r="C15" s="195">
        <v>4832</v>
      </c>
      <c r="D15" s="195">
        <v>18</v>
      </c>
      <c r="E15" s="195">
        <v>5</v>
      </c>
      <c r="F15" s="195">
        <v>8</v>
      </c>
      <c r="G15" s="195">
        <v>150</v>
      </c>
      <c r="H15" s="195">
        <v>5</v>
      </c>
      <c r="I15" s="195">
        <v>0</v>
      </c>
      <c r="J15" s="195">
        <v>0</v>
      </c>
      <c r="K15" s="195">
        <v>150</v>
      </c>
      <c r="L15" s="195"/>
      <c r="M15" s="195">
        <v>3000</v>
      </c>
      <c r="N15" s="195">
        <v>0</v>
      </c>
      <c r="O15" s="195">
        <v>2</v>
      </c>
      <c r="P15" s="301"/>
    </row>
    <row r="16" spans="1:16">
      <c r="A16" s="179"/>
      <c r="B16" s="199" t="s">
        <v>58</v>
      </c>
      <c r="C16" s="200">
        <v>2100</v>
      </c>
      <c r="D16" s="195">
        <v>13</v>
      </c>
      <c r="E16" s="330">
        <v>3</v>
      </c>
      <c r="F16" s="330">
        <v>6</v>
      </c>
      <c r="G16" s="330">
        <v>100</v>
      </c>
      <c r="H16" s="323">
        <v>4</v>
      </c>
      <c r="I16" s="323"/>
      <c r="J16" s="323">
        <v>0</v>
      </c>
      <c r="K16" s="323">
        <v>100</v>
      </c>
      <c r="L16" s="323"/>
      <c r="M16" s="323">
        <v>1000</v>
      </c>
      <c r="N16" s="323">
        <v>1500</v>
      </c>
      <c r="O16" s="323">
        <v>1</v>
      </c>
      <c r="P16" s="318"/>
    </row>
    <row r="17" spans="1:16">
      <c r="A17" s="204"/>
      <c r="B17" s="199" t="s">
        <v>59</v>
      </c>
      <c r="C17" s="200">
        <v>2732</v>
      </c>
      <c r="D17" s="195">
        <v>5</v>
      </c>
      <c r="E17" s="330">
        <v>2</v>
      </c>
      <c r="F17" s="330">
        <v>2</v>
      </c>
      <c r="G17" s="330">
        <v>50</v>
      </c>
      <c r="H17" s="328">
        <v>1</v>
      </c>
      <c r="I17" s="328"/>
      <c r="J17" s="328"/>
      <c r="K17" s="328">
        <v>50</v>
      </c>
      <c r="L17" s="328"/>
      <c r="M17" s="328">
        <v>2000</v>
      </c>
      <c r="N17" s="328">
        <v>1000</v>
      </c>
      <c r="O17" s="328">
        <v>1</v>
      </c>
      <c r="P17" s="318"/>
    </row>
    <row r="18" spans="1:16" s="211" customFormat="1">
      <c r="A18" s="205">
        <v>2</v>
      </c>
      <c r="B18" s="206" t="s">
        <v>60</v>
      </c>
      <c r="C18" s="207">
        <v>7400</v>
      </c>
      <c r="D18" s="195">
        <v>15</v>
      </c>
      <c r="E18" s="321">
        <v>3</v>
      </c>
      <c r="F18" s="322">
        <v>6</v>
      </c>
      <c r="G18" s="322">
        <v>120</v>
      </c>
      <c r="H18" s="322">
        <v>4</v>
      </c>
      <c r="I18" s="322"/>
      <c r="J18" s="322"/>
      <c r="K18" s="322">
        <v>150</v>
      </c>
      <c r="L18" s="322"/>
      <c r="M18" s="322">
        <v>1500</v>
      </c>
      <c r="N18" s="322">
        <v>500</v>
      </c>
      <c r="O18" s="322">
        <v>1</v>
      </c>
      <c r="P18" s="301"/>
    </row>
    <row r="19" spans="1:16" s="211" customFormat="1">
      <c r="A19" s="205">
        <v>3</v>
      </c>
      <c r="B19" s="206" t="s">
        <v>61</v>
      </c>
      <c r="C19" s="212">
        <v>4585.1000000000004</v>
      </c>
      <c r="D19" s="195"/>
      <c r="E19" s="331">
        <v>4</v>
      </c>
      <c r="F19" s="332">
        <v>6</v>
      </c>
      <c r="G19" s="332">
        <v>80</v>
      </c>
      <c r="H19" s="324">
        <v>4</v>
      </c>
      <c r="I19" s="324"/>
      <c r="J19" s="324"/>
      <c r="K19" s="324">
        <v>190</v>
      </c>
      <c r="L19" s="324"/>
      <c r="M19" s="324">
        <v>1500</v>
      </c>
      <c r="N19" s="324">
        <v>0</v>
      </c>
      <c r="O19" s="324">
        <v>1</v>
      </c>
      <c r="P19" s="301"/>
    </row>
    <row r="20" spans="1:16" s="222" customFormat="1">
      <c r="A20" s="215"/>
      <c r="B20" s="216" t="s">
        <v>62</v>
      </c>
      <c r="C20" s="217"/>
      <c r="D20" s="195"/>
      <c r="E20" s="333"/>
      <c r="F20" s="334"/>
      <c r="G20" s="334"/>
      <c r="H20" s="326"/>
      <c r="I20" s="326"/>
      <c r="J20" s="326"/>
      <c r="K20" s="326"/>
      <c r="L20" s="326"/>
      <c r="M20" s="326"/>
      <c r="N20" s="326"/>
      <c r="O20" s="326"/>
      <c r="P20" s="302"/>
    </row>
    <row r="21" spans="1:16" s="222" customFormat="1">
      <c r="A21" s="215">
        <v>4</v>
      </c>
      <c r="B21" s="223" t="s">
        <v>63</v>
      </c>
      <c r="C21" s="224">
        <v>4900</v>
      </c>
      <c r="D21" s="195">
        <v>33</v>
      </c>
      <c r="E21" s="195">
        <v>8</v>
      </c>
      <c r="F21" s="195">
        <v>4</v>
      </c>
      <c r="G21" s="195">
        <v>100</v>
      </c>
      <c r="H21" s="326">
        <v>2</v>
      </c>
      <c r="I21" s="326"/>
      <c r="J21" s="326">
        <v>100</v>
      </c>
      <c r="K21" s="326">
        <v>150</v>
      </c>
      <c r="L21" s="326"/>
      <c r="M21" s="326">
        <v>3700</v>
      </c>
      <c r="N21" s="326">
        <v>1000</v>
      </c>
      <c r="O21" s="326">
        <v>1</v>
      </c>
      <c r="P21" s="302"/>
    </row>
    <row r="22" spans="1:16" s="222" customFormat="1">
      <c r="A22" s="215">
        <v>5</v>
      </c>
      <c r="B22" s="223" t="s">
        <v>64</v>
      </c>
      <c r="C22" s="224">
        <v>7700</v>
      </c>
      <c r="D22" s="195">
        <v>38</v>
      </c>
      <c r="E22" s="195">
        <v>8</v>
      </c>
      <c r="F22" s="195">
        <v>4</v>
      </c>
      <c r="G22" s="195">
        <v>100</v>
      </c>
      <c r="H22" s="326">
        <v>2</v>
      </c>
      <c r="I22" s="326"/>
      <c r="J22" s="326">
        <v>150</v>
      </c>
      <c r="K22" s="326">
        <v>200</v>
      </c>
      <c r="L22" s="326"/>
      <c r="M22" s="326">
        <v>3000</v>
      </c>
      <c r="N22" s="326">
        <v>2000</v>
      </c>
      <c r="O22" s="326">
        <v>1</v>
      </c>
      <c r="P22" s="302"/>
    </row>
    <row r="23" spans="1:16" s="222" customFormat="1">
      <c r="A23" s="215">
        <v>6</v>
      </c>
      <c r="B23" s="317" t="s">
        <v>65</v>
      </c>
      <c r="C23" s="224">
        <v>10020</v>
      </c>
      <c r="D23" s="195">
        <v>24</v>
      </c>
      <c r="E23" s="195">
        <v>10</v>
      </c>
      <c r="F23" s="195">
        <v>5</v>
      </c>
      <c r="G23" s="195">
        <v>200</v>
      </c>
      <c r="H23" s="326">
        <v>4</v>
      </c>
      <c r="I23" s="326">
        <v>5</v>
      </c>
      <c r="J23" s="324">
        <v>500</v>
      </c>
      <c r="K23" s="326">
        <v>320</v>
      </c>
      <c r="L23" s="324">
        <v>1</v>
      </c>
      <c r="M23" s="324">
        <v>3000</v>
      </c>
      <c r="N23" s="324">
        <v>1000</v>
      </c>
      <c r="O23" s="326">
        <v>2</v>
      </c>
      <c r="P23" s="302"/>
    </row>
    <row r="24" spans="1:16" s="222" customFormat="1" ht="16.8">
      <c r="A24" s="215">
        <v>7</v>
      </c>
      <c r="B24" s="317" t="s">
        <v>67</v>
      </c>
      <c r="C24" s="224">
        <v>7700</v>
      </c>
      <c r="D24" s="195">
        <v>13</v>
      </c>
      <c r="E24" s="321">
        <v>7</v>
      </c>
      <c r="F24" s="321">
        <v>5</v>
      </c>
      <c r="G24" s="321">
        <v>90</v>
      </c>
      <c r="H24" s="324">
        <v>4</v>
      </c>
      <c r="I24" s="324">
        <v>3</v>
      </c>
      <c r="J24" s="324">
        <f>30*24</f>
        <v>720</v>
      </c>
      <c r="K24" s="324">
        <v>360</v>
      </c>
      <c r="L24" s="324">
        <v>1</v>
      </c>
      <c r="M24" s="324">
        <v>2000</v>
      </c>
      <c r="N24" s="324"/>
      <c r="O24" s="324"/>
      <c r="P24" s="301"/>
    </row>
    <row r="25" spans="1:16" s="222" customFormat="1">
      <c r="A25" s="215">
        <v>8</v>
      </c>
      <c r="B25" s="317" t="s">
        <v>68</v>
      </c>
      <c r="C25" s="224"/>
      <c r="D25" s="195">
        <v>0</v>
      </c>
      <c r="E25" s="195"/>
      <c r="F25" s="195"/>
      <c r="G25" s="195"/>
      <c r="H25" s="326"/>
      <c r="I25" s="326"/>
      <c r="J25" s="326"/>
      <c r="K25" s="326"/>
      <c r="L25" s="326"/>
      <c r="M25" s="326"/>
      <c r="N25" s="326"/>
      <c r="O25" s="326"/>
      <c r="P25" s="302"/>
    </row>
    <row r="26" spans="1:16" s="184" customFormat="1" ht="11.4">
      <c r="A26" s="189" t="s">
        <v>6</v>
      </c>
      <c r="B26" s="190" t="s">
        <v>70</v>
      </c>
      <c r="C26" s="191">
        <f>SUM(C27,C31,C34:C37,C40,C44:C45)</f>
        <v>61089.9</v>
      </c>
      <c r="D26" s="191">
        <f>SUM(D27,D31,D34:D37,D40,D44:D45)</f>
        <v>155</v>
      </c>
      <c r="E26" s="191">
        <f t="shared" ref="E26:O26" si="13">SUM(E27,E31,E34:E37,E40,E44:E45)</f>
        <v>60</v>
      </c>
      <c r="F26" s="191">
        <f t="shared" si="13"/>
        <v>48</v>
      </c>
      <c r="G26" s="191">
        <f t="shared" si="13"/>
        <v>670</v>
      </c>
      <c r="H26" s="191">
        <f t="shared" si="13"/>
        <v>31</v>
      </c>
      <c r="I26" s="191">
        <f t="shared" si="13"/>
        <v>12</v>
      </c>
      <c r="J26" s="191">
        <f t="shared" si="13"/>
        <v>1020</v>
      </c>
      <c r="K26" s="191">
        <f t="shared" si="13"/>
        <v>1485</v>
      </c>
      <c r="L26" s="191">
        <f t="shared" si="13"/>
        <v>2</v>
      </c>
      <c r="M26" s="191">
        <f t="shared" si="13"/>
        <v>20950</v>
      </c>
      <c r="N26" s="191">
        <f t="shared" si="13"/>
        <v>8186</v>
      </c>
      <c r="O26" s="191">
        <f t="shared" si="13"/>
        <v>7</v>
      </c>
      <c r="P26" s="187"/>
    </row>
    <row r="27" spans="1:16" s="227" customFormat="1" ht="11.4">
      <c r="A27" s="226">
        <v>1</v>
      </c>
      <c r="B27" s="194" t="s">
        <v>71</v>
      </c>
      <c r="C27" s="195">
        <v>6916.8</v>
      </c>
      <c r="D27" s="195">
        <v>19</v>
      </c>
      <c r="E27" s="195">
        <v>5</v>
      </c>
      <c r="F27" s="195">
        <v>8</v>
      </c>
      <c r="G27" s="195">
        <v>165</v>
      </c>
      <c r="H27" s="195">
        <v>6</v>
      </c>
      <c r="I27" s="195">
        <v>0</v>
      </c>
      <c r="J27" s="195">
        <v>0</v>
      </c>
      <c r="K27" s="195">
        <v>315</v>
      </c>
      <c r="L27" s="195"/>
      <c r="M27" s="195">
        <v>2300</v>
      </c>
      <c r="N27" s="195">
        <v>0</v>
      </c>
      <c r="O27" s="195">
        <v>3</v>
      </c>
      <c r="P27" s="302"/>
    </row>
    <row r="28" spans="1:16">
      <c r="A28" s="228"/>
      <c r="B28" s="229" t="s">
        <v>72</v>
      </c>
      <c r="C28" s="230">
        <v>5100</v>
      </c>
      <c r="D28" s="195">
        <v>13</v>
      </c>
      <c r="E28" s="335">
        <v>4</v>
      </c>
      <c r="F28" s="336">
        <v>8</v>
      </c>
      <c r="G28" s="336">
        <v>120</v>
      </c>
      <c r="H28" s="328">
        <v>4</v>
      </c>
      <c r="I28" s="328"/>
      <c r="J28" s="328"/>
      <c r="K28" s="328">
        <v>260</v>
      </c>
      <c r="L28" s="328"/>
      <c r="M28" s="328">
        <v>2000</v>
      </c>
      <c r="N28" s="328"/>
      <c r="O28" s="328">
        <v>1</v>
      </c>
      <c r="P28" s="318"/>
    </row>
    <row r="29" spans="1:16">
      <c r="A29" s="228"/>
      <c r="B29" s="229" t="s">
        <v>73</v>
      </c>
      <c r="C29" s="230">
        <v>1237</v>
      </c>
      <c r="D29" s="195">
        <v>3</v>
      </c>
      <c r="E29" s="335">
        <v>1</v>
      </c>
      <c r="F29" s="336"/>
      <c r="G29" s="336">
        <v>25</v>
      </c>
      <c r="H29" s="328">
        <v>1</v>
      </c>
      <c r="I29" s="328"/>
      <c r="J29" s="328"/>
      <c r="K29" s="328">
        <v>30</v>
      </c>
      <c r="L29" s="328"/>
      <c r="M29" s="328">
        <v>200</v>
      </c>
      <c r="N29" s="328">
        <v>1400</v>
      </c>
      <c r="O29" s="328">
        <v>1</v>
      </c>
      <c r="P29" s="318"/>
    </row>
    <row r="30" spans="1:16">
      <c r="A30" s="228"/>
      <c r="B30" s="229" t="s">
        <v>74</v>
      </c>
      <c r="C30" s="230">
        <v>579.79999999999995</v>
      </c>
      <c r="D30" s="195">
        <v>3</v>
      </c>
      <c r="E30" s="335">
        <v>0</v>
      </c>
      <c r="F30" s="336"/>
      <c r="G30" s="336">
        <v>20</v>
      </c>
      <c r="H30" s="328">
        <v>1</v>
      </c>
      <c r="I30" s="328"/>
      <c r="J30" s="328"/>
      <c r="K30" s="328">
        <v>25</v>
      </c>
      <c r="L30" s="328"/>
      <c r="M30" s="328">
        <v>100</v>
      </c>
      <c r="N30" s="328">
        <v>500</v>
      </c>
      <c r="O30" s="328">
        <v>1</v>
      </c>
      <c r="P30" s="318"/>
    </row>
    <row r="31" spans="1:16" s="222" customFormat="1">
      <c r="A31" s="215">
        <v>2</v>
      </c>
      <c r="B31" s="234" t="s">
        <v>76</v>
      </c>
      <c r="C31" s="235">
        <v>10730.7</v>
      </c>
      <c r="D31" s="195">
        <v>23</v>
      </c>
      <c r="E31" s="329">
        <v>7</v>
      </c>
      <c r="F31" s="329">
        <v>8</v>
      </c>
      <c r="G31" s="329">
        <v>85</v>
      </c>
      <c r="H31" s="329">
        <v>5</v>
      </c>
      <c r="I31" s="329">
        <v>0</v>
      </c>
      <c r="J31" s="329">
        <v>0</v>
      </c>
      <c r="K31" s="329">
        <v>235</v>
      </c>
      <c r="L31" s="329"/>
      <c r="M31" s="329">
        <v>3250</v>
      </c>
      <c r="N31" s="329">
        <v>1000</v>
      </c>
      <c r="O31" s="329">
        <v>2</v>
      </c>
      <c r="P31" s="302"/>
    </row>
    <row r="32" spans="1:16">
      <c r="A32" s="179"/>
      <c r="B32" s="237" t="s">
        <v>77</v>
      </c>
      <c r="C32" s="238">
        <v>3200</v>
      </c>
      <c r="D32" s="195">
        <v>14</v>
      </c>
      <c r="E32" s="335">
        <v>3</v>
      </c>
      <c r="F32" s="336">
        <v>2</v>
      </c>
      <c r="G32" s="336">
        <v>50</v>
      </c>
      <c r="H32" s="323">
        <v>4</v>
      </c>
      <c r="I32" s="323"/>
      <c r="J32" s="323"/>
      <c r="K32" s="323">
        <v>100</v>
      </c>
      <c r="L32" s="323"/>
      <c r="M32" s="323">
        <v>750</v>
      </c>
      <c r="N32" s="323"/>
      <c r="O32" s="323">
        <v>1</v>
      </c>
      <c r="P32" s="318"/>
    </row>
    <row r="33" spans="1:17">
      <c r="A33" s="179"/>
      <c r="B33" s="237" t="s">
        <v>78</v>
      </c>
      <c r="C33" s="238">
        <v>7530.7</v>
      </c>
      <c r="D33" s="195">
        <v>9</v>
      </c>
      <c r="E33" s="335">
        <v>4</v>
      </c>
      <c r="F33" s="336">
        <v>6</v>
      </c>
      <c r="G33" s="336">
        <v>35</v>
      </c>
      <c r="H33" s="323">
        <v>1</v>
      </c>
      <c r="I33" s="323"/>
      <c r="J33" s="323"/>
      <c r="K33" s="323">
        <v>135</v>
      </c>
      <c r="L33" s="323"/>
      <c r="M33" s="323">
        <v>2500</v>
      </c>
      <c r="N33" s="323">
        <v>1000</v>
      </c>
      <c r="O33" s="323">
        <v>1</v>
      </c>
      <c r="P33" s="318"/>
    </row>
    <row r="34" spans="1:17" s="222" customFormat="1">
      <c r="A34" s="215">
        <v>3</v>
      </c>
      <c r="B34" s="239" t="s">
        <v>79</v>
      </c>
      <c r="C34" s="235"/>
      <c r="D34" s="195"/>
      <c r="E34" s="333">
        <v>2</v>
      </c>
      <c r="F34" s="337">
        <v>6</v>
      </c>
      <c r="G34" s="337">
        <v>20</v>
      </c>
      <c r="H34" s="326">
        <v>3</v>
      </c>
      <c r="I34" s="326"/>
      <c r="J34" s="326"/>
      <c r="K34" s="326">
        <v>30</v>
      </c>
      <c r="L34" s="326"/>
      <c r="M34" s="326">
        <v>200</v>
      </c>
      <c r="N34" s="326">
        <v>200</v>
      </c>
      <c r="O34" s="326">
        <v>1</v>
      </c>
      <c r="P34" s="302"/>
    </row>
    <row r="35" spans="1:17" s="222" customFormat="1">
      <c r="A35" s="215">
        <v>4</v>
      </c>
      <c r="B35" s="240" t="s">
        <v>81</v>
      </c>
      <c r="C35" s="235">
        <v>10934.4</v>
      </c>
      <c r="D35" s="195"/>
      <c r="E35" s="333">
        <v>4</v>
      </c>
      <c r="F35" s="337">
        <v>7</v>
      </c>
      <c r="G35" s="337">
        <v>80</v>
      </c>
      <c r="H35" s="327">
        <v>4</v>
      </c>
      <c r="I35" s="327"/>
      <c r="J35" s="327"/>
      <c r="K35" s="327">
        <v>220</v>
      </c>
      <c r="L35" s="327"/>
      <c r="M35" s="327">
        <v>2000</v>
      </c>
      <c r="N35" s="327">
        <v>4200</v>
      </c>
      <c r="O35" s="327">
        <v>1</v>
      </c>
      <c r="P35" s="302"/>
    </row>
    <row r="36" spans="1:17">
      <c r="A36" s="228"/>
      <c r="B36" s="216" t="s">
        <v>62</v>
      </c>
      <c r="C36" s="230"/>
      <c r="D36" s="195"/>
      <c r="E36" s="335"/>
      <c r="F36" s="336"/>
      <c r="G36" s="336"/>
      <c r="H36" s="328"/>
      <c r="I36" s="328"/>
      <c r="J36" s="328"/>
      <c r="K36" s="328"/>
      <c r="L36" s="328"/>
      <c r="M36" s="328"/>
      <c r="N36" s="328"/>
      <c r="O36" s="328"/>
      <c r="P36" s="318"/>
    </row>
    <row r="37" spans="1:17" s="222" customFormat="1">
      <c r="A37" s="215">
        <v>5</v>
      </c>
      <c r="B37" s="223" t="s">
        <v>82</v>
      </c>
      <c r="C37" s="235">
        <v>8621</v>
      </c>
      <c r="D37" s="195">
        <v>31</v>
      </c>
      <c r="E37" s="329">
        <v>8</v>
      </c>
      <c r="F37" s="329">
        <v>4</v>
      </c>
      <c r="G37" s="329">
        <v>50</v>
      </c>
      <c r="H37" s="329">
        <v>3</v>
      </c>
      <c r="I37" s="329">
        <v>1</v>
      </c>
      <c r="J37" s="329">
        <v>30</v>
      </c>
      <c r="K37" s="329">
        <v>215</v>
      </c>
      <c r="L37" s="329">
        <v>0</v>
      </c>
      <c r="M37" s="329">
        <v>5000</v>
      </c>
      <c r="N37" s="329">
        <v>1086</v>
      </c>
      <c r="O37" s="329">
        <v>0</v>
      </c>
      <c r="P37" s="302"/>
    </row>
    <row r="38" spans="1:17">
      <c r="A38" s="179"/>
      <c r="B38" s="242" t="s">
        <v>74</v>
      </c>
      <c r="C38" s="230">
        <v>7900</v>
      </c>
      <c r="D38" s="195">
        <v>23</v>
      </c>
      <c r="E38" s="335">
        <v>8</v>
      </c>
      <c r="F38" s="336">
        <v>4</v>
      </c>
      <c r="G38" s="336">
        <v>50</v>
      </c>
      <c r="H38" s="328">
        <v>2</v>
      </c>
      <c r="I38" s="328">
        <v>1</v>
      </c>
      <c r="J38" s="328">
        <v>30</v>
      </c>
      <c r="K38" s="328">
        <v>170</v>
      </c>
      <c r="L38" s="328"/>
      <c r="M38" s="328">
        <v>4000</v>
      </c>
      <c r="N38" s="328">
        <v>1086</v>
      </c>
      <c r="O38" s="328"/>
      <c r="P38" s="318"/>
    </row>
    <row r="39" spans="1:17">
      <c r="A39" s="228"/>
      <c r="B39" s="242" t="s">
        <v>73</v>
      </c>
      <c r="C39" s="230">
        <v>721</v>
      </c>
      <c r="D39" s="195">
        <v>8</v>
      </c>
      <c r="E39" s="335"/>
      <c r="F39" s="336"/>
      <c r="G39" s="336"/>
      <c r="H39" s="328">
        <v>1</v>
      </c>
      <c r="I39" s="328"/>
      <c r="J39" s="328"/>
      <c r="K39" s="328"/>
      <c r="L39" s="328"/>
      <c r="M39" s="328"/>
      <c r="N39" s="328"/>
      <c r="O39" s="328"/>
      <c r="P39" s="318"/>
    </row>
    <row r="40" spans="1:17" s="222" customFormat="1">
      <c r="A40" s="215">
        <v>6</v>
      </c>
      <c r="B40" s="243" t="s">
        <v>84</v>
      </c>
      <c r="C40" s="235">
        <v>10187</v>
      </c>
      <c r="D40" s="195">
        <v>37</v>
      </c>
      <c r="E40" s="329">
        <v>14</v>
      </c>
      <c r="F40" s="329">
        <v>5</v>
      </c>
      <c r="G40" s="329">
        <v>95</v>
      </c>
      <c r="H40" s="329">
        <v>0</v>
      </c>
      <c r="I40" s="329">
        <v>1</v>
      </c>
      <c r="J40" s="329">
        <v>290</v>
      </c>
      <c r="K40" s="329">
        <v>150</v>
      </c>
      <c r="L40" s="329">
        <v>0</v>
      </c>
      <c r="M40" s="329">
        <v>3900</v>
      </c>
      <c r="N40" s="329">
        <v>1000</v>
      </c>
      <c r="O40" s="329">
        <v>0</v>
      </c>
      <c r="P40" s="302"/>
    </row>
    <row r="41" spans="1:17">
      <c r="A41" s="179"/>
      <c r="B41" s="242" t="s">
        <v>85</v>
      </c>
      <c r="C41" s="230">
        <v>5800</v>
      </c>
      <c r="D41" s="195">
        <v>20</v>
      </c>
      <c r="E41" s="335">
        <v>8</v>
      </c>
      <c r="F41" s="336">
        <v>4</v>
      </c>
      <c r="G41" s="336">
        <v>60</v>
      </c>
      <c r="H41" s="328"/>
      <c r="I41" s="328"/>
      <c r="J41" s="328">
        <v>120</v>
      </c>
      <c r="K41" s="328">
        <v>50</v>
      </c>
      <c r="L41" s="328"/>
      <c r="M41" s="328">
        <v>2700</v>
      </c>
      <c r="N41" s="328">
        <v>1000</v>
      </c>
      <c r="O41" s="328"/>
      <c r="P41" s="318"/>
    </row>
    <row r="42" spans="1:17">
      <c r="A42" s="228"/>
      <c r="B42" s="242" t="s">
        <v>86</v>
      </c>
      <c r="C42" s="230">
        <v>3696</v>
      </c>
      <c r="D42" s="195">
        <v>14</v>
      </c>
      <c r="E42" s="335">
        <v>6</v>
      </c>
      <c r="F42" s="336">
        <v>1</v>
      </c>
      <c r="G42" s="336">
        <v>5</v>
      </c>
      <c r="H42" s="328"/>
      <c r="I42" s="328">
        <v>1</v>
      </c>
      <c r="J42" s="328">
        <v>150</v>
      </c>
      <c r="K42" s="328">
        <v>100</v>
      </c>
      <c r="L42" s="328"/>
      <c r="M42" s="328">
        <v>1200</v>
      </c>
      <c r="N42" s="328">
        <v>1000</v>
      </c>
      <c r="O42" s="328"/>
      <c r="P42" s="318"/>
    </row>
    <row r="43" spans="1:17">
      <c r="A43" s="228"/>
      <c r="B43" s="242" t="s">
        <v>87</v>
      </c>
      <c r="C43" s="230">
        <v>691</v>
      </c>
      <c r="D43" s="195">
        <v>3</v>
      </c>
      <c r="E43" s="335"/>
      <c r="F43" s="336"/>
      <c r="G43" s="336">
        <v>30</v>
      </c>
      <c r="H43" s="328"/>
      <c r="I43" s="328"/>
      <c r="J43" s="328">
        <v>20</v>
      </c>
      <c r="K43" s="328"/>
      <c r="L43" s="328"/>
      <c r="M43" s="328"/>
      <c r="N43" s="328"/>
      <c r="O43" s="328"/>
      <c r="P43" s="318"/>
    </row>
    <row r="44" spans="1:17" s="222" customFormat="1">
      <c r="A44" s="215">
        <v>7</v>
      </c>
      <c r="B44" s="245" t="s">
        <v>89</v>
      </c>
      <c r="C44" s="235">
        <v>7900</v>
      </c>
      <c r="D44" s="195">
        <v>24</v>
      </c>
      <c r="E44" s="333">
        <v>10</v>
      </c>
      <c r="F44" s="337">
        <v>5</v>
      </c>
      <c r="G44" s="337">
        <v>75</v>
      </c>
      <c r="H44" s="327">
        <v>5</v>
      </c>
      <c r="I44" s="327">
        <v>5</v>
      </c>
      <c r="J44" s="327">
        <v>300</v>
      </c>
      <c r="K44" s="327">
        <v>120</v>
      </c>
      <c r="L44" s="327">
        <v>1</v>
      </c>
      <c r="M44" s="327">
        <v>3000</v>
      </c>
      <c r="N44" s="327">
        <v>700</v>
      </c>
      <c r="O44" s="327"/>
      <c r="P44" s="302"/>
      <c r="Q44" s="222" t="s">
        <v>275</v>
      </c>
    </row>
    <row r="45" spans="1:17" s="222" customFormat="1">
      <c r="A45" s="215">
        <v>8</v>
      </c>
      <c r="B45" s="245" t="s">
        <v>90</v>
      </c>
      <c r="C45" s="235">
        <v>5800</v>
      </c>
      <c r="D45" s="195">
        <v>21</v>
      </c>
      <c r="E45" s="333">
        <v>10</v>
      </c>
      <c r="F45" s="337">
        <v>5</v>
      </c>
      <c r="G45" s="337">
        <v>100</v>
      </c>
      <c r="H45" s="327">
        <v>5</v>
      </c>
      <c r="I45" s="327">
        <v>5</v>
      </c>
      <c r="J45" s="327">
        <v>400</v>
      </c>
      <c r="K45" s="327">
        <v>200</v>
      </c>
      <c r="L45" s="327">
        <v>1</v>
      </c>
      <c r="M45" s="327">
        <v>1300</v>
      </c>
      <c r="N45" s="327"/>
      <c r="O45" s="327"/>
      <c r="P45" s="302"/>
      <c r="Q45" s="222" t="s">
        <v>275</v>
      </c>
    </row>
    <row r="46" spans="1:17" s="184" customFormat="1" ht="12.75" customHeight="1">
      <c r="A46" s="189" t="s">
        <v>7</v>
      </c>
      <c r="B46" s="190" t="s">
        <v>91</v>
      </c>
      <c r="C46" s="191">
        <f>SUM(C47,C51:C55)</f>
        <v>52493</v>
      </c>
      <c r="D46" s="191">
        <f>SUM(D47,D51:D55)</f>
        <v>74</v>
      </c>
      <c r="E46" s="191">
        <f t="shared" ref="E46:O46" si="14">SUM(E47,E51:E55)</f>
        <v>23</v>
      </c>
      <c r="F46" s="191">
        <f t="shared" si="14"/>
        <v>17</v>
      </c>
      <c r="G46" s="191">
        <f t="shared" si="14"/>
        <v>570</v>
      </c>
      <c r="H46" s="191">
        <f t="shared" si="14"/>
        <v>11</v>
      </c>
      <c r="I46" s="191">
        <f t="shared" si="14"/>
        <v>7</v>
      </c>
      <c r="J46" s="191">
        <f t="shared" si="14"/>
        <v>900</v>
      </c>
      <c r="K46" s="191">
        <f t="shared" si="14"/>
        <v>695</v>
      </c>
      <c r="L46" s="191">
        <f t="shared" si="14"/>
        <v>1</v>
      </c>
      <c r="M46" s="191">
        <f t="shared" si="14"/>
        <v>5400</v>
      </c>
      <c r="N46" s="191">
        <f t="shared" si="14"/>
        <v>3606</v>
      </c>
      <c r="O46" s="191">
        <f t="shared" si="14"/>
        <v>1</v>
      </c>
      <c r="P46" s="187"/>
    </row>
    <row r="47" spans="1:17" s="227" customFormat="1" ht="11.4">
      <c r="A47" s="215">
        <v>1</v>
      </c>
      <c r="B47" s="194" t="s">
        <v>92</v>
      </c>
      <c r="C47" s="195">
        <v>16193</v>
      </c>
      <c r="D47" s="195">
        <v>20</v>
      </c>
      <c r="E47" s="195">
        <v>5</v>
      </c>
      <c r="F47" s="195">
        <v>8</v>
      </c>
      <c r="G47" s="195">
        <v>100</v>
      </c>
      <c r="H47" s="195">
        <v>4</v>
      </c>
      <c r="I47" s="195">
        <v>0</v>
      </c>
      <c r="J47" s="195">
        <v>0</v>
      </c>
      <c r="K47" s="195">
        <v>150</v>
      </c>
      <c r="L47" s="195"/>
      <c r="M47" s="195">
        <v>1300</v>
      </c>
      <c r="N47" s="195">
        <v>2106</v>
      </c>
      <c r="O47" s="195">
        <v>0</v>
      </c>
      <c r="P47" s="302"/>
    </row>
    <row r="48" spans="1:17">
      <c r="A48" s="179"/>
      <c r="B48" s="247" t="s">
        <v>93</v>
      </c>
      <c r="C48" s="248">
        <v>3000</v>
      </c>
      <c r="D48" s="195">
        <v>13</v>
      </c>
      <c r="E48" s="335">
        <v>3</v>
      </c>
      <c r="F48" s="338">
        <v>6</v>
      </c>
      <c r="G48" s="338">
        <v>50</v>
      </c>
      <c r="H48" s="323">
        <v>3</v>
      </c>
      <c r="I48" s="323"/>
      <c r="J48" s="323"/>
      <c r="K48" s="323">
        <v>130</v>
      </c>
      <c r="L48" s="323"/>
      <c r="M48" s="323">
        <v>1000</v>
      </c>
      <c r="N48" s="323">
        <v>2000</v>
      </c>
      <c r="O48" s="323"/>
      <c r="P48" s="318"/>
    </row>
    <row r="49" spans="1:17">
      <c r="A49" s="228"/>
      <c r="B49" s="249" t="s">
        <v>95</v>
      </c>
      <c r="C49" s="248">
        <v>1603</v>
      </c>
      <c r="D49" s="195">
        <v>7</v>
      </c>
      <c r="E49" s="335">
        <v>2</v>
      </c>
      <c r="F49" s="338">
        <v>2</v>
      </c>
      <c r="G49" s="338">
        <v>50</v>
      </c>
      <c r="H49" s="323">
        <v>1</v>
      </c>
      <c r="I49" s="323"/>
      <c r="J49" s="323"/>
      <c r="K49" s="323">
        <v>20</v>
      </c>
      <c r="L49" s="323"/>
      <c r="M49" s="323">
        <v>300</v>
      </c>
      <c r="N49" s="323">
        <v>106</v>
      </c>
      <c r="O49" s="323"/>
      <c r="P49" s="318"/>
    </row>
    <row r="50" spans="1:17">
      <c r="A50" s="228"/>
      <c r="B50" s="247" t="s">
        <v>96</v>
      </c>
      <c r="C50" s="248">
        <v>11590</v>
      </c>
      <c r="D50" s="195">
        <v>0</v>
      </c>
      <c r="E50" s="335"/>
      <c r="F50" s="338"/>
      <c r="G50" s="338"/>
      <c r="H50" s="323"/>
      <c r="I50" s="323"/>
      <c r="J50" s="323"/>
      <c r="K50" s="323"/>
      <c r="L50" s="323"/>
      <c r="M50" s="323"/>
      <c r="N50" s="323"/>
      <c r="O50" s="323"/>
      <c r="P50" s="318"/>
    </row>
    <row r="51" spans="1:17" s="222" customFormat="1">
      <c r="A51" s="215">
        <v>2</v>
      </c>
      <c r="B51" s="223" t="s">
        <v>98</v>
      </c>
      <c r="C51" s="217">
        <v>9000</v>
      </c>
      <c r="D51" s="195"/>
      <c r="E51" s="333"/>
      <c r="F51" s="334"/>
      <c r="G51" s="334"/>
      <c r="H51" s="327"/>
      <c r="I51" s="327"/>
      <c r="J51" s="327"/>
      <c r="K51" s="327"/>
      <c r="L51" s="327"/>
      <c r="M51" s="327"/>
      <c r="N51" s="327"/>
      <c r="O51" s="327"/>
      <c r="P51" s="302"/>
    </row>
    <row r="52" spans="1:17" s="222" customFormat="1">
      <c r="A52" s="215">
        <v>3</v>
      </c>
      <c r="B52" s="223" t="s">
        <v>99</v>
      </c>
      <c r="C52" s="217"/>
      <c r="D52" s="195"/>
      <c r="E52" s="333"/>
      <c r="F52" s="334"/>
      <c r="G52" s="334"/>
      <c r="H52" s="327"/>
      <c r="I52" s="327"/>
      <c r="J52" s="327"/>
      <c r="K52" s="327"/>
      <c r="L52" s="327"/>
      <c r="M52" s="327"/>
      <c r="N52" s="327"/>
      <c r="O52" s="327"/>
      <c r="P52" s="302"/>
    </row>
    <row r="53" spans="1:17">
      <c r="A53" s="228"/>
      <c r="B53" s="216" t="s">
        <v>62</v>
      </c>
      <c r="C53" s="248"/>
      <c r="D53" s="195"/>
      <c r="E53" s="335"/>
      <c r="F53" s="338"/>
      <c r="G53" s="338"/>
      <c r="H53" s="323"/>
      <c r="I53" s="323"/>
      <c r="J53" s="323"/>
      <c r="K53" s="323"/>
      <c r="L53" s="323"/>
      <c r="M53" s="323"/>
      <c r="N53" s="323"/>
      <c r="O53" s="323"/>
      <c r="P53" s="318"/>
    </row>
    <row r="54" spans="1:17" s="222" customFormat="1">
      <c r="A54" s="215">
        <v>4</v>
      </c>
      <c r="B54" s="223" t="s">
        <v>100</v>
      </c>
      <c r="C54" s="217">
        <v>10700</v>
      </c>
      <c r="D54" s="195">
        <v>32</v>
      </c>
      <c r="E54" s="339">
        <v>8</v>
      </c>
      <c r="F54" s="334">
        <v>4</v>
      </c>
      <c r="G54" s="334">
        <v>350</v>
      </c>
      <c r="H54" s="327">
        <v>2</v>
      </c>
      <c r="I54" s="327">
        <v>1</v>
      </c>
      <c r="J54" s="327">
        <v>400</v>
      </c>
      <c r="K54" s="327">
        <v>185</v>
      </c>
      <c r="L54" s="327"/>
      <c r="M54" s="327">
        <v>1100</v>
      </c>
      <c r="N54" s="327">
        <v>500</v>
      </c>
      <c r="O54" s="327">
        <v>1</v>
      </c>
      <c r="P54" s="302"/>
    </row>
    <row r="55" spans="1:17" s="222" customFormat="1">
      <c r="A55" s="215">
        <v>5</v>
      </c>
      <c r="B55" s="245" t="s">
        <v>101</v>
      </c>
      <c r="C55" s="220">
        <v>16600</v>
      </c>
      <c r="D55" s="195">
        <v>22</v>
      </c>
      <c r="E55" s="333">
        <v>10</v>
      </c>
      <c r="F55" s="337">
        <v>5</v>
      </c>
      <c r="G55" s="337">
        <v>120</v>
      </c>
      <c r="H55" s="327">
        <v>5</v>
      </c>
      <c r="I55" s="327">
        <v>6</v>
      </c>
      <c r="J55" s="327">
        <v>500</v>
      </c>
      <c r="K55" s="327">
        <v>360</v>
      </c>
      <c r="L55" s="327">
        <v>1</v>
      </c>
      <c r="M55" s="327">
        <v>3000</v>
      </c>
      <c r="N55" s="327">
        <v>1000</v>
      </c>
      <c r="O55" s="327"/>
      <c r="P55" s="302"/>
      <c r="Q55" s="222" t="s">
        <v>275</v>
      </c>
    </row>
    <row r="56" spans="1:17" s="184" customFormat="1" ht="11.4">
      <c r="A56" s="189" t="s">
        <v>102</v>
      </c>
      <c r="B56" s="190" t="s">
        <v>103</v>
      </c>
      <c r="C56" s="191">
        <f>SUM(C57,C61:C64)</f>
        <v>33308.6</v>
      </c>
      <c r="D56" s="191">
        <f>SUM(D57,D61:D64)</f>
        <v>60</v>
      </c>
      <c r="E56" s="191">
        <f t="shared" ref="E56:O56" si="15">SUM(E57,E61:E64)</f>
        <v>21</v>
      </c>
      <c r="F56" s="191">
        <f t="shared" si="15"/>
        <v>14</v>
      </c>
      <c r="G56" s="191">
        <f t="shared" si="15"/>
        <v>300</v>
      </c>
      <c r="H56" s="191">
        <f t="shared" si="15"/>
        <v>9</v>
      </c>
      <c r="I56" s="191">
        <f t="shared" si="15"/>
        <v>6</v>
      </c>
      <c r="J56" s="191">
        <f t="shared" si="15"/>
        <v>2050</v>
      </c>
      <c r="K56" s="191">
        <f t="shared" si="15"/>
        <v>575</v>
      </c>
      <c r="L56" s="191">
        <f t="shared" si="15"/>
        <v>1</v>
      </c>
      <c r="M56" s="191">
        <f t="shared" si="15"/>
        <v>8550</v>
      </c>
      <c r="N56" s="191">
        <f t="shared" si="15"/>
        <v>1900</v>
      </c>
      <c r="O56" s="191">
        <f t="shared" si="15"/>
        <v>3</v>
      </c>
      <c r="P56" s="187"/>
    </row>
    <row r="57" spans="1:17" s="227" customFormat="1" ht="11.4">
      <c r="A57" s="215">
        <v>1</v>
      </c>
      <c r="B57" s="194" t="s">
        <v>104</v>
      </c>
      <c r="C57" s="195">
        <v>12826</v>
      </c>
      <c r="D57" s="195">
        <v>17</v>
      </c>
      <c r="E57" s="195">
        <v>3</v>
      </c>
      <c r="F57" s="195">
        <v>5</v>
      </c>
      <c r="G57" s="195">
        <v>100</v>
      </c>
      <c r="H57" s="195">
        <v>2</v>
      </c>
      <c r="I57" s="195">
        <v>0</v>
      </c>
      <c r="J57" s="195">
        <v>0</v>
      </c>
      <c r="K57" s="195">
        <v>145</v>
      </c>
      <c r="L57" s="195"/>
      <c r="M57" s="195">
        <v>550</v>
      </c>
      <c r="N57" s="195">
        <v>0</v>
      </c>
      <c r="O57" s="195">
        <v>2</v>
      </c>
      <c r="P57" s="302"/>
    </row>
    <row r="58" spans="1:17">
      <c r="A58" s="179"/>
      <c r="B58" s="254" t="s">
        <v>105</v>
      </c>
      <c r="C58" s="248">
        <v>1806</v>
      </c>
      <c r="D58" s="195">
        <v>12</v>
      </c>
      <c r="E58" s="335">
        <v>3</v>
      </c>
      <c r="F58" s="335">
        <v>5</v>
      </c>
      <c r="G58" s="335">
        <v>70</v>
      </c>
      <c r="H58" s="335">
        <v>2</v>
      </c>
      <c r="I58" s="335"/>
      <c r="J58" s="335"/>
      <c r="K58" s="335">
        <v>120</v>
      </c>
      <c r="L58" s="335"/>
      <c r="M58" s="335">
        <v>200</v>
      </c>
      <c r="N58" s="335"/>
      <c r="O58" s="335">
        <v>1</v>
      </c>
      <c r="P58" s="318"/>
    </row>
    <row r="59" spans="1:17">
      <c r="A59" s="228"/>
      <c r="B59" s="254" t="s">
        <v>107</v>
      </c>
      <c r="C59" s="248">
        <v>1020</v>
      </c>
      <c r="D59" s="195">
        <v>5</v>
      </c>
      <c r="E59" s="335">
        <v>0</v>
      </c>
      <c r="F59" s="335"/>
      <c r="G59" s="335">
        <v>30</v>
      </c>
      <c r="H59" s="335"/>
      <c r="I59" s="335"/>
      <c r="J59" s="335"/>
      <c r="K59" s="335">
        <v>25</v>
      </c>
      <c r="L59" s="335"/>
      <c r="M59" s="335">
        <v>350</v>
      </c>
      <c r="N59" s="335"/>
      <c r="O59" s="335">
        <v>1</v>
      </c>
      <c r="P59" s="318"/>
    </row>
    <row r="60" spans="1:17">
      <c r="A60" s="228"/>
      <c r="B60" s="254" t="s">
        <v>105</v>
      </c>
      <c r="C60" s="248">
        <v>10000</v>
      </c>
      <c r="D60" s="195">
        <v>0</v>
      </c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18"/>
    </row>
    <row r="61" spans="1:17" s="222" customFormat="1">
      <c r="A61" s="215">
        <v>2</v>
      </c>
      <c r="B61" s="223" t="s">
        <v>109</v>
      </c>
      <c r="C61" s="217">
        <v>5600</v>
      </c>
      <c r="D61" s="195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02"/>
    </row>
    <row r="62" spans="1:17">
      <c r="A62" s="228"/>
      <c r="B62" s="216" t="s">
        <v>62</v>
      </c>
      <c r="C62" s="248"/>
      <c r="D62" s="19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18"/>
    </row>
    <row r="63" spans="1:17" s="222" customFormat="1">
      <c r="A63" s="215">
        <v>3</v>
      </c>
      <c r="B63" s="223" t="s">
        <v>110</v>
      </c>
      <c r="C63" s="217">
        <v>6200</v>
      </c>
      <c r="D63" s="195">
        <v>27</v>
      </c>
      <c r="E63" s="333">
        <v>8</v>
      </c>
      <c r="F63" s="333">
        <v>4</v>
      </c>
      <c r="G63" s="333">
        <v>80</v>
      </c>
      <c r="H63" s="333">
        <v>2</v>
      </c>
      <c r="I63" s="333"/>
      <c r="J63" s="333">
        <v>250</v>
      </c>
      <c r="K63" s="333">
        <v>110</v>
      </c>
      <c r="L63" s="333"/>
      <c r="M63" s="333">
        <v>5000</v>
      </c>
      <c r="N63" s="333">
        <v>900</v>
      </c>
      <c r="O63" s="333">
        <v>1</v>
      </c>
      <c r="P63" s="302"/>
    </row>
    <row r="64" spans="1:17" s="222" customFormat="1">
      <c r="A64" s="215">
        <v>4</v>
      </c>
      <c r="B64" s="245" t="s">
        <v>111</v>
      </c>
      <c r="C64" s="235">
        <v>8682.6</v>
      </c>
      <c r="D64" s="195">
        <v>16</v>
      </c>
      <c r="E64" s="333">
        <v>10</v>
      </c>
      <c r="F64" s="333">
        <v>5</v>
      </c>
      <c r="G64" s="333">
        <v>120</v>
      </c>
      <c r="H64" s="333">
        <v>5</v>
      </c>
      <c r="I64" s="333">
        <v>6</v>
      </c>
      <c r="J64" s="333">
        <v>1800</v>
      </c>
      <c r="K64" s="333">
        <v>320</v>
      </c>
      <c r="L64" s="333">
        <v>1</v>
      </c>
      <c r="M64" s="333">
        <v>3000</v>
      </c>
      <c r="N64" s="333">
        <v>1000</v>
      </c>
      <c r="O64" s="333">
        <v>0</v>
      </c>
      <c r="P64" s="302"/>
      <c r="Q64" s="222" t="s">
        <v>275</v>
      </c>
    </row>
    <row r="65" spans="1:16" s="184" customFormat="1" ht="11.4">
      <c r="A65" s="189" t="s">
        <v>112</v>
      </c>
      <c r="B65" s="190" t="s">
        <v>113</v>
      </c>
      <c r="C65" s="191">
        <f>SUM(C66,C69:C70,C74)</f>
        <v>36968.5</v>
      </c>
      <c r="D65" s="191">
        <f>SUM(D66,D69:D70,D74)</f>
        <v>76</v>
      </c>
      <c r="E65" s="191">
        <f t="shared" ref="E65:O65" si="16">SUM(E66,E69:E70,E74)</f>
        <v>27</v>
      </c>
      <c r="F65" s="191">
        <f t="shared" si="16"/>
        <v>17</v>
      </c>
      <c r="G65" s="191">
        <f t="shared" si="16"/>
        <v>580</v>
      </c>
      <c r="H65" s="191">
        <f t="shared" si="16"/>
        <v>14</v>
      </c>
      <c r="I65" s="191">
        <f t="shared" si="16"/>
        <v>5</v>
      </c>
      <c r="J65" s="191">
        <f t="shared" si="16"/>
        <v>700</v>
      </c>
      <c r="K65" s="191">
        <f t="shared" si="16"/>
        <v>532</v>
      </c>
      <c r="L65" s="191">
        <f t="shared" si="16"/>
        <v>0</v>
      </c>
      <c r="M65" s="191">
        <f t="shared" si="16"/>
        <v>9511</v>
      </c>
      <c r="N65" s="191">
        <f t="shared" si="16"/>
        <v>6700</v>
      </c>
      <c r="O65" s="191">
        <f t="shared" si="16"/>
        <v>1</v>
      </c>
      <c r="P65" s="187"/>
    </row>
    <row r="66" spans="1:16" s="227" customFormat="1" ht="11.4">
      <c r="A66" s="215">
        <v>1</v>
      </c>
      <c r="B66" s="194" t="s">
        <v>114</v>
      </c>
      <c r="C66" s="195">
        <v>12932.9</v>
      </c>
      <c r="D66" s="195">
        <v>22</v>
      </c>
      <c r="E66" s="195">
        <v>4</v>
      </c>
      <c r="F66" s="195">
        <v>6</v>
      </c>
      <c r="G66" s="195">
        <v>300</v>
      </c>
      <c r="H66" s="195">
        <v>5</v>
      </c>
      <c r="I66" s="195"/>
      <c r="J66" s="195"/>
      <c r="K66" s="195">
        <v>260</v>
      </c>
      <c r="L66" s="195"/>
      <c r="M66" s="195">
        <v>5000</v>
      </c>
      <c r="N66" s="195">
        <v>6000</v>
      </c>
      <c r="O66" s="195">
        <v>1</v>
      </c>
      <c r="P66" s="302"/>
    </row>
    <row r="67" spans="1:16">
      <c r="A67" s="179"/>
      <c r="B67" s="254" t="s">
        <v>115</v>
      </c>
      <c r="C67" s="248">
        <v>10000</v>
      </c>
      <c r="D67" s="195">
        <v>13</v>
      </c>
      <c r="E67" s="335">
        <v>4</v>
      </c>
      <c r="F67" s="338">
        <v>2</v>
      </c>
      <c r="G67" s="338">
        <v>100</v>
      </c>
      <c r="H67" s="328">
        <v>2</v>
      </c>
      <c r="I67" s="328"/>
      <c r="J67" s="328"/>
      <c r="K67" s="328">
        <v>135</v>
      </c>
      <c r="L67" s="328"/>
      <c r="M67" s="328">
        <v>700</v>
      </c>
      <c r="N67" s="328">
        <v>750</v>
      </c>
      <c r="O67" s="328">
        <v>1</v>
      </c>
      <c r="P67" s="318"/>
    </row>
    <row r="68" spans="1:16">
      <c r="A68" s="228"/>
      <c r="B68" s="254" t="s">
        <v>116</v>
      </c>
      <c r="C68" s="248">
        <v>2932.9</v>
      </c>
      <c r="D68" s="195">
        <v>9</v>
      </c>
      <c r="E68" s="335"/>
      <c r="F68" s="338"/>
      <c r="G68" s="338"/>
      <c r="H68" s="328"/>
      <c r="I68" s="328"/>
      <c r="J68" s="328"/>
      <c r="K68" s="328"/>
      <c r="L68" s="328"/>
      <c r="M68" s="328">
        <v>100</v>
      </c>
      <c r="N68" s="328"/>
      <c r="O68" s="328">
        <v>1</v>
      </c>
      <c r="P68" s="318"/>
    </row>
    <row r="69" spans="1:16">
      <c r="A69" s="228"/>
      <c r="B69" s="216" t="s">
        <v>62</v>
      </c>
      <c r="C69" s="248"/>
      <c r="D69" s="195"/>
      <c r="E69" s="335"/>
      <c r="F69" s="338"/>
      <c r="G69" s="338"/>
      <c r="H69" s="328"/>
      <c r="I69" s="328"/>
      <c r="J69" s="328"/>
      <c r="K69" s="328"/>
      <c r="L69" s="328"/>
      <c r="M69" s="328"/>
      <c r="N69" s="328"/>
      <c r="O69" s="328"/>
      <c r="P69" s="318"/>
    </row>
    <row r="70" spans="1:16" s="222" customFormat="1">
      <c r="A70" s="215">
        <v>2</v>
      </c>
      <c r="B70" s="223" t="s">
        <v>117</v>
      </c>
      <c r="C70" s="217">
        <v>10035.6</v>
      </c>
      <c r="D70" s="195">
        <v>35</v>
      </c>
      <c r="E70" s="196">
        <v>14</v>
      </c>
      <c r="F70" s="196">
        <v>6</v>
      </c>
      <c r="G70" s="196">
        <v>250</v>
      </c>
      <c r="H70" s="196">
        <v>4</v>
      </c>
      <c r="I70" s="196">
        <v>0</v>
      </c>
      <c r="J70" s="196">
        <v>200</v>
      </c>
      <c r="K70" s="196">
        <v>172</v>
      </c>
      <c r="L70" s="196">
        <v>0</v>
      </c>
      <c r="M70" s="196">
        <v>1511</v>
      </c>
      <c r="N70" s="196">
        <v>200</v>
      </c>
      <c r="O70" s="196">
        <v>0</v>
      </c>
      <c r="P70" s="302"/>
    </row>
    <row r="71" spans="1:16">
      <c r="A71" s="179"/>
      <c r="B71" s="254" t="s">
        <v>118</v>
      </c>
      <c r="C71" s="248">
        <v>3335.6</v>
      </c>
      <c r="D71" s="195">
        <v>17</v>
      </c>
      <c r="E71" s="335">
        <v>6</v>
      </c>
      <c r="F71" s="338">
        <v>2</v>
      </c>
      <c r="G71" s="338">
        <v>100</v>
      </c>
      <c r="H71" s="328">
        <v>2</v>
      </c>
      <c r="I71" s="328"/>
      <c r="J71" s="328">
        <v>50</v>
      </c>
      <c r="K71" s="328">
        <v>52</v>
      </c>
      <c r="L71" s="328"/>
      <c r="M71" s="328">
        <v>810</v>
      </c>
      <c r="N71" s="328"/>
      <c r="O71" s="328"/>
      <c r="P71" s="318"/>
    </row>
    <row r="72" spans="1:16">
      <c r="A72" s="179"/>
      <c r="B72" s="254" t="s">
        <v>119</v>
      </c>
      <c r="C72" s="248">
        <v>6700</v>
      </c>
      <c r="D72" s="195">
        <v>18</v>
      </c>
      <c r="E72" s="335">
        <v>8</v>
      </c>
      <c r="F72" s="338">
        <v>4</v>
      </c>
      <c r="G72" s="338">
        <v>150</v>
      </c>
      <c r="H72" s="328">
        <v>2</v>
      </c>
      <c r="I72" s="328"/>
      <c r="J72" s="328">
        <v>150</v>
      </c>
      <c r="K72" s="328">
        <v>120</v>
      </c>
      <c r="L72" s="328"/>
      <c r="M72" s="328">
        <v>701</v>
      </c>
      <c r="N72" s="328">
        <v>200</v>
      </c>
      <c r="O72" s="328"/>
      <c r="P72" s="318"/>
    </row>
    <row r="73" spans="1:16">
      <c r="A73" s="228"/>
      <c r="B73" s="254" t="s">
        <v>120</v>
      </c>
      <c r="C73" s="248"/>
      <c r="D73" s="195">
        <v>0</v>
      </c>
      <c r="E73" s="335"/>
      <c r="F73" s="338"/>
      <c r="G73" s="338"/>
      <c r="H73" s="328"/>
      <c r="I73" s="328"/>
      <c r="J73" s="328"/>
      <c r="K73" s="328"/>
      <c r="L73" s="328"/>
      <c r="M73" s="328"/>
      <c r="N73" s="328"/>
      <c r="O73" s="328"/>
      <c r="P73" s="318"/>
    </row>
    <row r="74" spans="1:16" s="222" customFormat="1">
      <c r="A74" s="215">
        <v>3</v>
      </c>
      <c r="B74" s="245" t="s">
        <v>122</v>
      </c>
      <c r="C74" s="235">
        <v>14000</v>
      </c>
      <c r="D74" s="195">
        <v>19</v>
      </c>
      <c r="E74" s="331">
        <v>9</v>
      </c>
      <c r="F74" s="340">
        <v>5</v>
      </c>
      <c r="G74" s="340">
        <v>30</v>
      </c>
      <c r="H74" s="325">
        <v>5</v>
      </c>
      <c r="I74" s="325">
        <v>5</v>
      </c>
      <c r="J74" s="325">
        <v>500</v>
      </c>
      <c r="K74" s="325">
        <v>100</v>
      </c>
      <c r="L74" s="325"/>
      <c r="M74" s="325">
        <v>3000</v>
      </c>
      <c r="N74" s="325">
        <v>500</v>
      </c>
      <c r="O74" s="325"/>
      <c r="P74" s="302"/>
    </row>
    <row r="75" spans="1:16" s="184" customFormat="1" ht="11.4">
      <c r="A75" s="189" t="s">
        <v>123</v>
      </c>
      <c r="B75" s="190" t="s">
        <v>124</v>
      </c>
      <c r="C75" s="191">
        <f>SUM(C76:C78,C81)</f>
        <v>33192</v>
      </c>
      <c r="D75" s="191">
        <f>SUM(D76:D78,D81)</f>
        <v>63</v>
      </c>
      <c r="E75" s="191">
        <f t="shared" ref="E75:O75" si="17">SUM(E76:E78,E81)</f>
        <v>22</v>
      </c>
      <c r="F75" s="191">
        <f t="shared" si="17"/>
        <v>14</v>
      </c>
      <c r="G75" s="191">
        <f t="shared" si="17"/>
        <v>350</v>
      </c>
      <c r="H75" s="191">
        <f t="shared" si="17"/>
        <v>8</v>
      </c>
      <c r="I75" s="191">
        <f t="shared" si="17"/>
        <v>6</v>
      </c>
      <c r="J75" s="191">
        <f t="shared" si="17"/>
        <v>850</v>
      </c>
      <c r="K75" s="191">
        <f t="shared" si="17"/>
        <v>660</v>
      </c>
      <c r="L75" s="191">
        <f t="shared" si="17"/>
        <v>1</v>
      </c>
      <c r="M75" s="191">
        <f t="shared" si="17"/>
        <v>5420</v>
      </c>
      <c r="N75" s="191">
        <f t="shared" si="17"/>
        <v>3300</v>
      </c>
      <c r="O75" s="191">
        <f t="shared" si="17"/>
        <v>1</v>
      </c>
      <c r="P75" s="187"/>
    </row>
    <row r="76" spans="1:16" s="222" customFormat="1">
      <c r="A76" s="215">
        <v>1</v>
      </c>
      <c r="B76" s="257" t="s">
        <v>125</v>
      </c>
      <c r="C76" s="217">
        <v>6000</v>
      </c>
      <c r="D76" s="195">
        <v>16</v>
      </c>
      <c r="E76" s="341">
        <v>4</v>
      </c>
      <c r="F76" s="334">
        <v>5</v>
      </c>
      <c r="G76" s="334">
        <v>100</v>
      </c>
      <c r="H76" s="327">
        <v>1</v>
      </c>
      <c r="I76" s="327"/>
      <c r="J76" s="327"/>
      <c r="K76" s="327">
        <v>240</v>
      </c>
      <c r="L76" s="327"/>
      <c r="M76" s="327">
        <v>500</v>
      </c>
      <c r="N76" s="327">
        <v>300</v>
      </c>
      <c r="O76" s="327">
        <v>1</v>
      </c>
      <c r="P76" s="302"/>
    </row>
    <row r="77" spans="1:16">
      <c r="A77" s="228"/>
      <c r="B77" s="216" t="s">
        <v>62</v>
      </c>
      <c r="C77" s="248"/>
      <c r="D77" s="195"/>
      <c r="E77" s="342"/>
      <c r="F77" s="338"/>
      <c r="G77" s="338"/>
      <c r="H77" s="323"/>
      <c r="I77" s="323"/>
      <c r="J77" s="323"/>
      <c r="K77" s="323"/>
      <c r="L77" s="323"/>
      <c r="M77" s="323"/>
      <c r="N77" s="323"/>
      <c r="O77" s="323"/>
      <c r="P77" s="318"/>
    </row>
    <row r="78" spans="1:16" s="222" customFormat="1">
      <c r="A78" s="215">
        <v>2</v>
      </c>
      <c r="B78" s="223" t="s">
        <v>126</v>
      </c>
      <c r="C78" s="217">
        <v>6300</v>
      </c>
      <c r="D78" s="195">
        <v>30</v>
      </c>
      <c r="E78" s="196">
        <v>8</v>
      </c>
      <c r="F78" s="196">
        <v>4</v>
      </c>
      <c r="G78" s="196">
        <v>50</v>
      </c>
      <c r="H78" s="196">
        <v>2</v>
      </c>
      <c r="I78" s="196">
        <v>0</v>
      </c>
      <c r="J78" s="196">
        <v>250</v>
      </c>
      <c r="K78" s="196">
        <v>180</v>
      </c>
      <c r="L78" s="196">
        <v>0</v>
      </c>
      <c r="M78" s="196">
        <v>1920</v>
      </c>
      <c r="N78" s="196">
        <v>0</v>
      </c>
      <c r="O78" s="196">
        <v>0</v>
      </c>
      <c r="P78" s="302"/>
    </row>
    <row r="79" spans="1:16">
      <c r="A79" s="179"/>
      <c r="B79" s="254" t="s">
        <v>127</v>
      </c>
      <c r="C79" s="248">
        <v>4300</v>
      </c>
      <c r="D79" s="195">
        <v>28</v>
      </c>
      <c r="E79" s="335">
        <v>8</v>
      </c>
      <c r="F79" s="338">
        <v>4</v>
      </c>
      <c r="G79" s="338">
        <v>50</v>
      </c>
      <c r="H79" s="323">
        <v>2</v>
      </c>
      <c r="I79" s="323"/>
      <c r="J79" s="323">
        <v>150</v>
      </c>
      <c r="K79" s="323">
        <v>150</v>
      </c>
      <c r="L79" s="323"/>
      <c r="M79" s="323">
        <v>1728</v>
      </c>
      <c r="N79" s="323"/>
      <c r="O79" s="323"/>
      <c r="P79" s="318"/>
    </row>
    <row r="80" spans="1:16">
      <c r="A80" s="228"/>
      <c r="B80" s="254" t="s">
        <v>128</v>
      </c>
      <c r="C80" s="248">
        <v>2000</v>
      </c>
      <c r="D80" s="195">
        <v>2</v>
      </c>
      <c r="E80" s="343"/>
      <c r="F80" s="338"/>
      <c r="G80" s="338"/>
      <c r="H80" s="323"/>
      <c r="I80" s="323"/>
      <c r="J80" s="323">
        <v>100</v>
      </c>
      <c r="K80" s="323">
        <v>30</v>
      </c>
      <c r="L80" s="323"/>
      <c r="M80" s="323">
        <v>192</v>
      </c>
      <c r="N80" s="323"/>
      <c r="O80" s="323"/>
      <c r="P80" s="318"/>
    </row>
    <row r="81" spans="1:17" s="222" customFormat="1">
      <c r="A81" s="215">
        <v>3</v>
      </c>
      <c r="B81" s="257" t="s">
        <v>130</v>
      </c>
      <c r="C81" s="217">
        <v>20892</v>
      </c>
      <c r="D81" s="195">
        <v>17</v>
      </c>
      <c r="E81" s="196">
        <v>10</v>
      </c>
      <c r="F81" s="196">
        <v>5</v>
      </c>
      <c r="G81" s="196">
        <v>200</v>
      </c>
      <c r="H81" s="196">
        <v>5</v>
      </c>
      <c r="I81" s="196">
        <v>6</v>
      </c>
      <c r="J81" s="196">
        <v>600</v>
      </c>
      <c r="K81" s="196">
        <v>240</v>
      </c>
      <c r="L81" s="196">
        <v>1</v>
      </c>
      <c r="M81" s="196">
        <v>3000</v>
      </c>
      <c r="N81" s="196">
        <v>3000</v>
      </c>
      <c r="O81" s="196"/>
      <c r="P81" s="302"/>
      <c r="Q81" s="222" t="s">
        <v>275</v>
      </c>
    </row>
    <row r="82" spans="1:17">
      <c r="A82" s="179"/>
      <c r="B82" s="254" t="s">
        <v>131</v>
      </c>
      <c r="C82" s="248">
        <v>15000</v>
      </c>
      <c r="D82" s="195"/>
      <c r="E82" s="344"/>
      <c r="F82" s="338"/>
      <c r="G82" s="338"/>
      <c r="H82" s="323"/>
      <c r="I82" s="323"/>
      <c r="J82" s="323"/>
      <c r="K82" s="323"/>
      <c r="L82" s="323"/>
      <c r="M82" s="323"/>
      <c r="N82" s="323"/>
      <c r="O82" s="323"/>
      <c r="P82" s="318"/>
    </row>
    <row r="83" spans="1:17">
      <c r="A83" s="228"/>
      <c r="B83" s="247" t="s">
        <v>133</v>
      </c>
      <c r="C83" s="248">
        <v>5892</v>
      </c>
      <c r="D83" s="195">
        <v>0</v>
      </c>
      <c r="E83" s="343"/>
      <c r="F83" s="338"/>
      <c r="G83" s="338"/>
      <c r="H83" s="328"/>
      <c r="I83" s="328"/>
      <c r="J83" s="328"/>
      <c r="K83" s="328"/>
      <c r="L83" s="328"/>
      <c r="M83" s="328"/>
      <c r="N83" s="328"/>
      <c r="O83" s="328"/>
      <c r="P83" s="318"/>
    </row>
    <row r="84" spans="1:17" s="184" customFormat="1" ht="11.4">
      <c r="A84" s="189" t="s">
        <v>135</v>
      </c>
      <c r="B84" s="190" t="s">
        <v>136</v>
      </c>
      <c r="C84" s="191">
        <f>SUM(C85,C88:C90)</f>
        <v>33697.199999999997</v>
      </c>
      <c r="D84" s="191">
        <f>SUM(D85,D88:D90)</f>
        <v>58</v>
      </c>
      <c r="E84" s="191">
        <f t="shared" ref="E84:O84" si="18">SUM(E85,E88:E90)</f>
        <v>14</v>
      </c>
      <c r="F84" s="191">
        <f t="shared" si="18"/>
        <v>12</v>
      </c>
      <c r="G84" s="191">
        <f t="shared" si="18"/>
        <v>230</v>
      </c>
      <c r="H84" s="191">
        <f t="shared" si="18"/>
        <v>8</v>
      </c>
      <c r="I84" s="191">
        <f t="shared" si="18"/>
        <v>5</v>
      </c>
      <c r="J84" s="191">
        <f t="shared" si="18"/>
        <v>860</v>
      </c>
      <c r="K84" s="191">
        <f t="shared" si="18"/>
        <v>435</v>
      </c>
      <c r="L84" s="191">
        <f t="shared" si="18"/>
        <v>0</v>
      </c>
      <c r="M84" s="191">
        <f t="shared" si="18"/>
        <v>6000</v>
      </c>
      <c r="N84" s="191">
        <f t="shared" si="18"/>
        <v>520</v>
      </c>
      <c r="O84" s="191">
        <f t="shared" si="18"/>
        <v>2</v>
      </c>
      <c r="P84" s="187"/>
    </row>
    <row r="85" spans="1:17" s="227" customFormat="1" ht="11.4">
      <c r="A85" s="215">
        <v>1</v>
      </c>
      <c r="B85" s="194" t="s">
        <v>137</v>
      </c>
      <c r="C85" s="195">
        <v>12397.2</v>
      </c>
      <c r="D85" s="195">
        <v>15</v>
      </c>
      <c r="E85" s="195">
        <f t="shared" ref="E85:N85" si="19">E86+E87</f>
        <v>1</v>
      </c>
      <c r="F85" s="195">
        <f t="shared" si="19"/>
        <v>5</v>
      </c>
      <c r="G85" s="195">
        <f t="shared" si="19"/>
        <v>50</v>
      </c>
      <c r="H85" s="195">
        <f t="shared" si="19"/>
        <v>4</v>
      </c>
      <c r="I85" s="195">
        <f t="shared" si="19"/>
        <v>0</v>
      </c>
      <c r="J85" s="195">
        <f t="shared" si="19"/>
        <v>0</v>
      </c>
      <c r="K85" s="195">
        <f t="shared" si="19"/>
        <v>225</v>
      </c>
      <c r="L85" s="302"/>
      <c r="M85" s="195">
        <f t="shared" si="19"/>
        <v>2000</v>
      </c>
      <c r="N85" s="195">
        <f t="shared" si="19"/>
        <v>0</v>
      </c>
      <c r="O85" s="195">
        <f>O86+O87</f>
        <v>1</v>
      </c>
      <c r="P85" s="302"/>
    </row>
    <row r="86" spans="1:17">
      <c r="A86" s="179"/>
      <c r="B86" s="247" t="s">
        <v>138</v>
      </c>
      <c r="C86" s="248">
        <v>2397.1999999999998</v>
      </c>
      <c r="D86" s="195">
        <v>15</v>
      </c>
      <c r="E86" s="259">
        <v>1</v>
      </c>
      <c r="F86" s="296">
        <v>5</v>
      </c>
      <c r="G86" s="296">
        <v>50</v>
      </c>
      <c r="H86" s="231">
        <v>4</v>
      </c>
      <c r="I86" s="231"/>
      <c r="J86" s="231"/>
      <c r="K86" s="231">
        <f>15*15</f>
        <v>225</v>
      </c>
      <c r="L86" s="179"/>
      <c r="M86" s="231">
        <v>2000</v>
      </c>
      <c r="N86" s="231"/>
      <c r="O86" s="231">
        <v>1</v>
      </c>
      <c r="P86" s="318"/>
    </row>
    <row r="87" spans="1:17">
      <c r="A87" s="228"/>
      <c r="B87" s="247" t="s">
        <v>140</v>
      </c>
      <c r="C87" s="248">
        <v>10000</v>
      </c>
      <c r="D87" s="195">
        <v>0</v>
      </c>
      <c r="E87" s="259"/>
      <c r="F87" s="296"/>
      <c r="G87" s="296"/>
      <c r="H87" s="231"/>
      <c r="I87" s="231"/>
      <c r="J87" s="231"/>
      <c r="K87" s="231"/>
      <c r="L87" s="179"/>
      <c r="M87" s="231"/>
      <c r="N87" s="231"/>
      <c r="O87" s="231"/>
      <c r="P87" s="318"/>
    </row>
    <row r="88" spans="1:17" s="222" customFormat="1">
      <c r="A88" s="215"/>
      <c r="B88" s="216" t="s">
        <v>62</v>
      </c>
      <c r="C88" s="217"/>
      <c r="D88" s="195"/>
      <c r="E88" s="341"/>
      <c r="F88" s="334"/>
      <c r="G88" s="334"/>
      <c r="H88" s="326"/>
      <c r="I88" s="326"/>
      <c r="J88" s="326"/>
      <c r="K88" s="326"/>
      <c r="L88" s="326"/>
      <c r="M88" s="326"/>
      <c r="N88" s="326"/>
      <c r="O88" s="326"/>
      <c r="P88" s="302"/>
    </row>
    <row r="89" spans="1:17" s="222" customFormat="1">
      <c r="A89" s="215">
        <v>2</v>
      </c>
      <c r="B89" s="223" t="s">
        <v>141</v>
      </c>
      <c r="C89" s="217">
        <v>18500</v>
      </c>
      <c r="D89" s="195">
        <v>28</v>
      </c>
      <c r="E89" s="341">
        <v>8</v>
      </c>
      <c r="F89" s="334">
        <v>4</v>
      </c>
      <c r="G89" s="334">
        <v>120</v>
      </c>
      <c r="H89" s="327">
        <v>2</v>
      </c>
      <c r="I89" s="327"/>
      <c r="J89" s="327">
        <v>360</v>
      </c>
      <c r="K89" s="327">
        <v>120</v>
      </c>
      <c r="L89" s="327"/>
      <c r="M89" s="327">
        <v>1000</v>
      </c>
      <c r="N89" s="327">
        <v>520</v>
      </c>
      <c r="O89" s="327">
        <v>1</v>
      </c>
      <c r="P89" s="302"/>
    </row>
    <row r="90" spans="1:17" s="222" customFormat="1">
      <c r="A90" s="215">
        <v>3</v>
      </c>
      <c r="B90" s="245" t="s">
        <v>142</v>
      </c>
      <c r="C90" s="235">
        <v>2800</v>
      </c>
      <c r="D90" s="195">
        <v>15</v>
      </c>
      <c r="E90" s="333">
        <v>5</v>
      </c>
      <c r="F90" s="337">
        <v>3</v>
      </c>
      <c r="G90" s="337">
        <v>60</v>
      </c>
      <c r="H90" s="326">
        <v>2</v>
      </c>
      <c r="I90" s="326">
        <v>5</v>
      </c>
      <c r="J90" s="326">
        <v>500</v>
      </c>
      <c r="K90" s="326">
        <v>90</v>
      </c>
      <c r="L90" s="326"/>
      <c r="M90" s="326">
        <v>3000</v>
      </c>
      <c r="N90" s="326"/>
      <c r="O90" s="326"/>
      <c r="P90" s="302"/>
    </row>
    <row r="91" spans="1:17" s="184" customFormat="1" ht="11.4">
      <c r="A91" s="189" t="s">
        <v>143</v>
      </c>
      <c r="B91" s="190" t="s">
        <v>144</v>
      </c>
      <c r="C91" s="191">
        <f>SUM(C92,C95:C98,C101)</f>
        <v>37289</v>
      </c>
      <c r="D91" s="191">
        <f>SUM(D92,D95:D98,D101)</f>
        <v>72</v>
      </c>
      <c r="E91" s="191">
        <f t="shared" ref="E91:O91" si="20">SUM(E92,E95:E98,E101)</f>
        <v>19</v>
      </c>
      <c r="F91" s="191">
        <f t="shared" si="20"/>
        <v>13</v>
      </c>
      <c r="G91" s="191">
        <f t="shared" si="20"/>
        <v>500</v>
      </c>
      <c r="H91" s="191">
        <f t="shared" si="20"/>
        <v>12</v>
      </c>
      <c r="I91" s="191">
        <f t="shared" si="20"/>
        <v>5</v>
      </c>
      <c r="J91" s="191">
        <f t="shared" si="20"/>
        <v>700</v>
      </c>
      <c r="K91" s="191">
        <f t="shared" si="20"/>
        <v>386</v>
      </c>
      <c r="L91" s="191">
        <f t="shared" si="20"/>
        <v>2</v>
      </c>
      <c r="M91" s="191">
        <f t="shared" si="20"/>
        <v>4800</v>
      </c>
      <c r="N91" s="191">
        <f t="shared" si="20"/>
        <v>1500</v>
      </c>
      <c r="O91" s="191">
        <f t="shared" si="20"/>
        <v>1</v>
      </c>
      <c r="P91" s="187"/>
    </row>
    <row r="92" spans="1:17" s="227" customFormat="1" ht="11.4">
      <c r="A92" s="215">
        <v>1</v>
      </c>
      <c r="B92" s="194" t="s">
        <v>145</v>
      </c>
      <c r="C92" s="195">
        <v>12992</v>
      </c>
      <c r="D92" s="195">
        <v>20</v>
      </c>
      <c r="E92" s="195">
        <v>4</v>
      </c>
      <c r="F92" s="195">
        <v>6</v>
      </c>
      <c r="G92" s="195">
        <v>50</v>
      </c>
      <c r="H92" s="195">
        <v>5</v>
      </c>
      <c r="I92" s="195"/>
      <c r="J92" s="195"/>
      <c r="K92" s="195">
        <v>180</v>
      </c>
      <c r="L92" s="195"/>
      <c r="M92" s="195">
        <v>1000</v>
      </c>
      <c r="N92" s="195">
        <v>500</v>
      </c>
      <c r="O92" s="195">
        <v>1</v>
      </c>
      <c r="P92" s="302"/>
    </row>
    <row r="93" spans="1:17">
      <c r="A93" s="179"/>
      <c r="B93" s="254" t="s">
        <v>146</v>
      </c>
      <c r="C93" s="248">
        <v>10000</v>
      </c>
      <c r="D93" s="195">
        <v>12</v>
      </c>
      <c r="E93" s="343">
        <v>2</v>
      </c>
      <c r="F93" s="343">
        <v>2</v>
      </c>
      <c r="G93" s="343">
        <v>25</v>
      </c>
      <c r="H93" s="328">
        <v>1</v>
      </c>
      <c r="I93" s="328"/>
      <c r="J93" s="328"/>
      <c r="K93" s="328">
        <v>120</v>
      </c>
      <c r="L93" s="328"/>
      <c r="M93" s="328">
        <v>300</v>
      </c>
      <c r="N93" s="328">
        <v>100</v>
      </c>
      <c r="O93" s="328">
        <v>1</v>
      </c>
      <c r="P93" s="318"/>
    </row>
    <row r="94" spans="1:17">
      <c r="A94" s="228"/>
      <c r="B94" s="254" t="s">
        <v>147</v>
      </c>
      <c r="C94" s="248">
        <v>2992</v>
      </c>
      <c r="D94" s="195">
        <v>8</v>
      </c>
      <c r="E94" s="343">
        <v>3</v>
      </c>
      <c r="F94" s="343">
        <v>5</v>
      </c>
      <c r="G94" s="343">
        <v>20</v>
      </c>
      <c r="H94" s="328">
        <v>3</v>
      </c>
      <c r="I94" s="328"/>
      <c r="J94" s="328"/>
      <c r="K94" s="328">
        <v>120</v>
      </c>
      <c r="L94" s="328"/>
      <c r="M94" s="328">
        <v>350</v>
      </c>
      <c r="N94" s="328">
        <v>350</v>
      </c>
      <c r="O94" s="328">
        <v>1</v>
      </c>
      <c r="P94" s="318"/>
    </row>
    <row r="95" spans="1:17" s="222" customFormat="1">
      <c r="A95" s="215">
        <v>2</v>
      </c>
      <c r="B95" s="223" t="s">
        <v>148</v>
      </c>
      <c r="C95" s="217">
        <v>2100</v>
      </c>
      <c r="D95" s="195"/>
      <c r="E95" s="196"/>
      <c r="F95" s="196"/>
      <c r="G95" s="196"/>
      <c r="H95" s="327"/>
      <c r="I95" s="327"/>
      <c r="J95" s="327"/>
      <c r="K95" s="327"/>
      <c r="L95" s="327"/>
      <c r="M95" s="327"/>
      <c r="N95" s="327"/>
      <c r="O95" s="327"/>
      <c r="P95" s="302"/>
    </row>
    <row r="96" spans="1:17" s="222" customFormat="1">
      <c r="A96" s="215">
        <v>3</v>
      </c>
      <c r="B96" s="223" t="s">
        <v>149</v>
      </c>
      <c r="C96" s="224">
        <v>3155</v>
      </c>
      <c r="D96" s="195"/>
      <c r="E96" s="196"/>
      <c r="F96" s="196"/>
      <c r="G96" s="196"/>
      <c r="H96" s="326"/>
      <c r="I96" s="326"/>
      <c r="J96" s="326"/>
      <c r="K96" s="326"/>
      <c r="L96" s="326"/>
      <c r="M96" s="326"/>
      <c r="N96" s="326"/>
      <c r="O96" s="326"/>
      <c r="P96" s="302"/>
    </row>
    <row r="97" spans="1:16">
      <c r="A97" s="228"/>
      <c r="B97" s="216" t="s">
        <v>62</v>
      </c>
      <c r="C97" s="201"/>
      <c r="D97" s="195"/>
      <c r="E97" s="343"/>
      <c r="F97" s="343"/>
      <c r="G97" s="343"/>
      <c r="H97" s="328"/>
      <c r="I97" s="328"/>
      <c r="J97" s="328"/>
      <c r="K97" s="328"/>
      <c r="L97" s="328"/>
      <c r="M97" s="328"/>
      <c r="N97" s="328"/>
      <c r="O97" s="328"/>
      <c r="P97" s="318"/>
    </row>
    <row r="98" spans="1:16" s="222" customFormat="1">
      <c r="A98" s="215">
        <v>4</v>
      </c>
      <c r="B98" s="257" t="s">
        <v>150</v>
      </c>
      <c r="C98" s="224">
        <v>13210</v>
      </c>
      <c r="D98" s="195">
        <v>34</v>
      </c>
      <c r="E98" s="195">
        <v>12</v>
      </c>
      <c r="F98" s="195">
        <v>4</v>
      </c>
      <c r="G98" s="195">
        <v>250</v>
      </c>
      <c r="H98" s="195">
        <v>2</v>
      </c>
      <c r="I98" s="195">
        <v>0</v>
      </c>
      <c r="J98" s="195">
        <v>400</v>
      </c>
      <c r="K98" s="195">
        <v>150</v>
      </c>
      <c r="L98" s="195">
        <v>2</v>
      </c>
      <c r="M98" s="195">
        <v>1800</v>
      </c>
      <c r="N98" s="195">
        <v>0</v>
      </c>
      <c r="O98" s="195">
        <v>0</v>
      </c>
      <c r="P98" s="302"/>
    </row>
    <row r="99" spans="1:16">
      <c r="A99" s="179"/>
      <c r="B99" s="262" t="s">
        <v>151</v>
      </c>
      <c r="C99" s="248">
        <v>9355</v>
      </c>
      <c r="D99" s="195">
        <v>24</v>
      </c>
      <c r="E99" s="343">
        <v>8</v>
      </c>
      <c r="F99" s="343">
        <v>3</v>
      </c>
      <c r="G99" s="343">
        <v>200</v>
      </c>
      <c r="H99" s="323">
        <v>1</v>
      </c>
      <c r="I99" s="323"/>
      <c r="J99" s="323">
        <v>200</v>
      </c>
      <c r="K99" s="323">
        <v>100</v>
      </c>
      <c r="L99" s="323">
        <v>1</v>
      </c>
      <c r="M99" s="323">
        <v>1257</v>
      </c>
      <c r="N99" s="323"/>
      <c r="O99" s="323"/>
      <c r="P99" s="318"/>
    </row>
    <row r="100" spans="1:16">
      <c r="A100" s="228"/>
      <c r="B100" s="254" t="s">
        <v>147</v>
      </c>
      <c r="C100" s="248">
        <v>3855</v>
      </c>
      <c r="D100" s="195">
        <v>10</v>
      </c>
      <c r="E100" s="343">
        <v>4</v>
      </c>
      <c r="F100" s="343">
        <v>1</v>
      </c>
      <c r="G100" s="343">
        <v>50</v>
      </c>
      <c r="H100" s="323">
        <v>1</v>
      </c>
      <c r="I100" s="323"/>
      <c r="J100" s="323">
        <v>200</v>
      </c>
      <c r="K100" s="323">
        <v>50</v>
      </c>
      <c r="L100" s="323">
        <v>1</v>
      </c>
      <c r="M100" s="323">
        <v>543</v>
      </c>
      <c r="N100" s="323"/>
      <c r="O100" s="323"/>
      <c r="P100" s="318"/>
    </row>
    <row r="101" spans="1:16" s="222" customFormat="1">
      <c r="A101" s="215">
        <v>5</v>
      </c>
      <c r="B101" s="257" t="s">
        <v>152</v>
      </c>
      <c r="C101" s="217">
        <f>C102+C103</f>
        <v>5832</v>
      </c>
      <c r="D101" s="195">
        <v>18</v>
      </c>
      <c r="E101" s="196">
        <v>3</v>
      </c>
      <c r="F101" s="196">
        <v>3</v>
      </c>
      <c r="G101" s="196">
        <v>200</v>
      </c>
      <c r="H101" s="196">
        <v>5</v>
      </c>
      <c r="I101" s="196">
        <v>5</v>
      </c>
      <c r="J101" s="196">
        <v>300</v>
      </c>
      <c r="K101" s="196">
        <v>56</v>
      </c>
      <c r="L101" s="196"/>
      <c r="M101" s="196">
        <v>2000</v>
      </c>
      <c r="N101" s="196">
        <v>1000</v>
      </c>
      <c r="O101" s="196"/>
      <c r="P101" s="302"/>
    </row>
    <row r="102" spans="1:16">
      <c r="A102" s="179"/>
      <c r="B102" s="247" t="s">
        <v>153</v>
      </c>
      <c r="C102" s="248">
        <v>5832</v>
      </c>
      <c r="D102" s="195"/>
      <c r="E102" s="343"/>
      <c r="F102" s="343"/>
      <c r="G102" s="343"/>
      <c r="H102" s="323"/>
      <c r="I102" s="323"/>
      <c r="J102" s="323"/>
      <c r="K102" s="323"/>
      <c r="L102" s="323"/>
      <c r="M102" s="323"/>
      <c r="N102" s="323"/>
      <c r="O102" s="323"/>
      <c r="P102" s="318"/>
    </row>
    <row r="103" spans="1:16">
      <c r="A103" s="228"/>
      <c r="B103" s="247" t="s">
        <v>154</v>
      </c>
      <c r="C103" s="248"/>
      <c r="D103" s="195">
        <v>0</v>
      </c>
      <c r="E103" s="343"/>
      <c r="F103" s="343"/>
      <c r="G103" s="343"/>
      <c r="H103" s="328"/>
      <c r="I103" s="328"/>
      <c r="J103" s="328"/>
      <c r="K103" s="328"/>
      <c r="L103" s="328"/>
      <c r="M103" s="328"/>
      <c r="N103" s="328"/>
      <c r="O103" s="328"/>
      <c r="P103" s="318"/>
    </row>
    <row r="104" spans="1:16" s="184" customFormat="1" ht="11.4">
      <c r="A104" s="189" t="s">
        <v>156</v>
      </c>
      <c r="B104" s="190" t="s">
        <v>157</v>
      </c>
      <c r="C104" s="191">
        <f>SUM(C105,C108:C109,C112)</f>
        <v>34949.4</v>
      </c>
      <c r="D104" s="191">
        <f>SUM(D105,D108:D109,D112)</f>
        <v>65</v>
      </c>
      <c r="E104" s="191">
        <f t="shared" ref="E104:O104" si="21">SUM(E105,E108:E109,E112)</f>
        <v>23</v>
      </c>
      <c r="F104" s="191">
        <f t="shared" si="21"/>
        <v>16</v>
      </c>
      <c r="G104" s="191">
        <f t="shared" si="21"/>
        <v>170</v>
      </c>
      <c r="H104" s="191">
        <f t="shared" si="21"/>
        <v>10</v>
      </c>
      <c r="I104" s="191">
        <f t="shared" si="21"/>
        <v>5</v>
      </c>
      <c r="J104" s="191">
        <f t="shared" si="21"/>
        <v>600</v>
      </c>
      <c r="K104" s="191">
        <f t="shared" si="21"/>
        <v>585</v>
      </c>
      <c r="L104" s="191">
        <f t="shared" si="21"/>
        <v>2</v>
      </c>
      <c r="M104" s="191">
        <f t="shared" si="21"/>
        <v>3376</v>
      </c>
      <c r="N104" s="191">
        <f t="shared" si="21"/>
        <v>1100</v>
      </c>
      <c r="O104" s="191">
        <f t="shared" si="21"/>
        <v>2</v>
      </c>
      <c r="P104" s="187"/>
    </row>
    <row r="105" spans="1:16" s="227" customFormat="1" ht="11.4">
      <c r="A105" s="215">
        <v>1</v>
      </c>
      <c r="B105" s="194" t="s">
        <v>158</v>
      </c>
      <c r="C105" s="195">
        <v>7061</v>
      </c>
      <c r="D105" s="195">
        <v>21</v>
      </c>
      <c r="E105" s="195">
        <v>6</v>
      </c>
      <c r="F105" s="195">
        <v>8</v>
      </c>
      <c r="G105" s="195">
        <v>120</v>
      </c>
      <c r="H105" s="195">
        <v>4</v>
      </c>
      <c r="I105" s="195">
        <v>0</v>
      </c>
      <c r="J105" s="195">
        <v>0</v>
      </c>
      <c r="K105" s="195">
        <v>285</v>
      </c>
      <c r="L105" s="195"/>
      <c r="M105" s="195">
        <v>1200</v>
      </c>
      <c r="N105" s="195">
        <v>500</v>
      </c>
      <c r="O105" s="195">
        <v>2</v>
      </c>
      <c r="P105" s="302"/>
    </row>
    <row r="106" spans="1:16">
      <c r="A106" s="179"/>
      <c r="B106" s="254" t="s">
        <v>159</v>
      </c>
      <c r="C106" s="248">
        <v>4606</v>
      </c>
      <c r="D106" s="195">
        <v>15</v>
      </c>
      <c r="E106" s="335">
        <v>4</v>
      </c>
      <c r="F106" s="338">
        <v>5</v>
      </c>
      <c r="G106" s="338">
        <v>60</v>
      </c>
      <c r="H106" s="323">
        <v>3</v>
      </c>
      <c r="I106" s="323"/>
      <c r="J106" s="323"/>
      <c r="K106" s="323">
        <v>225</v>
      </c>
      <c r="L106" s="323"/>
      <c r="M106" s="323">
        <v>500</v>
      </c>
      <c r="N106" s="323"/>
      <c r="O106" s="323">
        <v>1</v>
      </c>
      <c r="P106" s="318"/>
    </row>
    <row r="107" spans="1:16">
      <c r="A107" s="228"/>
      <c r="B107" s="254" t="s">
        <v>160</v>
      </c>
      <c r="C107" s="248">
        <v>2455</v>
      </c>
      <c r="D107" s="195">
        <v>6</v>
      </c>
      <c r="E107" s="335">
        <v>2</v>
      </c>
      <c r="F107" s="338">
        <v>3</v>
      </c>
      <c r="G107" s="338">
        <v>60</v>
      </c>
      <c r="H107" s="323">
        <v>1</v>
      </c>
      <c r="I107" s="323"/>
      <c r="J107" s="323"/>
      <c r="K107" s="323">
        <v>60</v>
      </c>
      <c r="L107" s="323"/>
      <c r="M107" s="323">
        <v>700</v>
      </c>
      <c r="N107" s="323">
        <v>500</v>
      </c>
      <c r="O107" s="323">
        <v>1</v>
      </c>
      <c r="P107" s="318"/>
    </row>
    <row r="108" spans="1:16">
      <c r="A108" s="228"/>
      <c r="B108" s="216" t="s">
        <v>62</v>
      </c>
      <c r="C108" s="248"/>
      <c r="D108" s="195"/>
      <c r="E108" s="335"/>
      <c r="F108" s="338"/>
      <c r="G108" s="338"/>
      <c r="H108" s="323"/>
      <c r="I108" s="323"/>
      <c r="J108" s="323"/>
      <c r="K108" s="323"/>
      <c r="L108" s="323"/>
      <c r="M108" s="323"/>
      <c r="N108" s="323"/>
      <c r="O108" s="323"/>
      <c r="P108" s="318"/>
    </row>
    <row r="109" spans="1:16" s="222" customFormat="1">
      <c r="A109" s="215">
        <v>2</v>
      </c>
      <c r="B109" s="257" t="s">
        <v>161</v>
      </c>
      <c r="C109" s="217">
        <v>20188.400000000001</v>
      </c>
      <c r="D109" s="195">
        <v>28</v>
      </c>
      <c r="E109" s="196">
        <v>8</v>
      </c>
      <c r="F109" s="196">
        <v>3</v>
      </c>
      <c r="G109" s="196">
        <v>0</v>
      </c>
      <c r="H109" s="196">
        <v>1</v>
      </c>
      <c r="I109" s="196">
        <v>0</v>
      </c>
      <c r="J109" s="196">
        <v>200</v>
      </c>
      <c r="K109" s="196">
        <v>150</v>
      </c>
      <c r="L109" s="196">
        <v>1</v>
      </c>
      <c r="M109" s="196">
        <v>1176</v>
      </c>
      <c r="N109" s="196">
        <v>0</v>
      </c>
      <c r="O109" s="196">
        <v>0</v>
      </c>
      <c r="P109" s="302"/>
    </row>
    <row r="110" spans="1:16">
      <c r="A110" s="179"/>
      <c r="B110" s="254" t="s">
        <v>159</v>
      </c>
      <c r="C110" s="248">
        <v>3188.4</v>
      </c>
      <c r="D110" s="195">
        <v>28</v>
      </c>
      <c r="E110" s="335">
        <v>8</v>
      </c>
      <c r="F110" s="338">
        <v>3</v>
      </c>
      <c r="G110" s="338"/>
      <c r="H110" s="328">
        <v>1</v>
      </c>
      <c r="I110" s="328"/>
      <c r="J110" s="328">
        <v>200</v>
      </c>
      <c r="K110" s="328">
        <v>150</v>
      </c>
      <c r="L110" s="328"/>
      <c r="M110" s="328">
        <v>1176</v>
      </c>
      <c r="N110" s="328"/>
      <c r="O110" s="328"/>
      <c r="P110" s="318"/>
    </row>
    <row r="111" spans="1:16">
      <c r="A111" s="228"/>
      <c r="B111" s="254" t="s">
        <v>163</v>
      </c>
      <c r="C111" s="248">
        <v>17000</v>
      </c>
      <c r="D111" s="195">
        <v>0</v>
      </c>
      <c r="E111" s="335"/>
      <c r="F111" s="338"/>
      <c r="G111" s="338"/>
      <c r="H111" s="328"/>
      <c r="I111" s="328"/>
      <c r="J111" s="328"/>
      <c r="K111" s="328"/>
      <c r="L111" s="328">
        <v>1</v>
      </c>
      <c r="M111" s="328"/>
      <c r="N111" s="328"/>
      <c r="O111" s="328"/>
      <c r="P111" s="318"/>
    </row>
    <row r="112" spans="1:16" s="222" customFormat="1">
      <c r="A112" s="215">
        <v>3</v>
      </c>
      <c r="B112" s="223" t="s">
        <v>164</v>
      </c>
      <c r="C112" s="217">
        <v>7700</v>
      </c>
      <c r="D112" s="195">
        <v>16</v>
      </c>
      <c r="E112" s="333">
        <v>9</v>
      </c>
      <c r="F112" s="334">
        <v>5</v>
      </c>
      <c r="G112" s="334">
        <v>50</v>
      </c>
      <c r="H112" s="326">
        <v>5</v>
      </c>
      <c r="I112" s="326">
        <v>5</v>
      </c>
      <c r="J112" s="326">
        <v>400</v>
      </c>
      <c r="K112" s="326">
        <v>150</v>
      </c>
      <c r="L112" s="326">
        <v>1</v>
      </c>
      <c r="M112" s="326">
        <v>1000</v>
      </c>
      <c r="N112" s="326">
        <v>600</v>
      </c>
      <c r="O112" s="326"/>
      <c r="P112" s="302"/>
    </row>
    <row r="113" spans="1:16" s="184" customFormat="1" ht="11.4">
      <c r="A113" s="189" t="s">
        <v>165</v>
      </c>
      <c r="B113" s="190" t="s">
        <v>166</v>
      </c>
      <c r="C113" s="191">
        <f>SUM(C114,C118:C120)</f>
        <v>25794.2</v>
      </c>
      <c r="D113" s="191">
        <f>SUM(D114,D118:D120)</f>
        <v>71</v>
      </c>
      <c r="E113" s="191">
        <f t="shared" ref="E113:O113" si="22">SUM(E114,E118:E120)</f>
        <v>20</v>
      </c>
      <c r="F113" s="191">
        <f t="shared" si="22"/>
        <v>13</v>
      </c>
      <c r="G113" s="191">
        <f t="shared" si="22"/>
        <v>400</v>
      </c>
      <c r="H113" s="191">
        <f t="shared" si="22"/>
        <v>10</v>
      </c>
      <c r="I113" s="191">
        <f t="shared" si="22"/>
        <v>8</v>
      </c>
      <c r="J113" s="191">
        <f t="shared" si="22"/>
        <v>600</v>
      </c>
      <c r="K113" s="191">
        <f t="shared" si="22"/>
        <v>355</v>
      </c>
      <c r="L113" s="191">
        <f t="shared" si="22"/>
        <v>0</v>
      </c>
      <c r="M113" s="191">
        <f t="shared" si="22"/>
        <v>6000</v>
      </c>
      <c r="N113" s="191">
        <f t="shared" si="22"/>
        <v>1600</v>
      </c>
      <c r="O113" s="191">
        <f t="shared" si="22"/>
        <v>2</v>
      </c>
      <c r="P113" s="187"/>
    </row>
    <row r="114" spans="1:16" s="227" customFormat="1" ht="11.4">
      <c r="A114" s="215">
        <v>1</v>
      </c>
      <c r="B114" s="257" t="s">
        <v>167</v>
      </c>
      <c r="C114" s="195">
        <v>9794.2000000000007</v>
      </c>
      <c r="D114" s="195">
        <v>21</v>
      </c>
      <c r="E114" s="195">
        <v>2</v>
      </c>
      <c r="F114" s="195">
        <v>4</v>
      </c>
      <c r="G114" s="195">
        <v>100</v>
      </c>
      <c r="H114" s="195">
        <v>3</v>
      </c>
      <c r="I114" s="195"/>
      <c r="J114" s="195"/>
      <c r="K114" s="195">
        <v>195</v>
      </c>
      <c r="L114" s="195"/>
      <c r="M114" s="195">
        <v>2000</v>
      </c>
      <c r="N114" s="195"/>
      <c r="O114" s="195">
        <v>1</v>
      </c>
      <c r="P114" s="302"/>
    </row>
    <row r="115" spans="1:16">
      <c r="A115" s="179"/>
      <c r="B115" s="254" t="s">
        <v>168</v>
      </c>
      <c r="C115" s="248">
        <v>4496.6000000000004</v>
      </c>
      <c r="D115" s="195">
        <v>13</v>
      </c>
      <c r="E115" s="345">
        <v>2</v>
      </c>
      <c r="F115" s="338">
        <v>2</v>
      </c>
      <c r="G115" s="338">
        <v>60</v>
      </c>
      <c r="H115" s="323"/>
      <c r="I115" s="323"/>
      <c r="J115" s="323"/>
      <c r="K115" s="323">
        <v>35</v>
      </c>
      <c r="L115" s="323"/>
      <c r="M115" s="323">
        <v>1000</v>
      </c>
      <c r="N115" s="323"/>
      <c r="O115" s="323">
        <v>1</v>
      </c>
      <c r="P115" s="318"/>
    </row>
    <row r="116" spans="1:16">
      <c r="A116" s="228"/>
      <c r="B116" s="264" t="s">
        <v>169</v>
      </c>
      <c r="C116" s="248">
        <v>2000</v>
      </c>
      <c r="D116" s="195">
        <v>5</v>
      </c>
      <c r="E116" s="345"/>
      <c r="F116" s="338">
        <v>1</v>
      </c>
      <c r="G116" s="338">
        <v>55</v>
      </c>
      <c r="H116" s="323"/>
      <c r="I116" s="323"/>
      <c r="J116" s="323"/>
      <c r="K116" s="323">
        <v>20</v>
      </c>
      <c r="L116" s="323"/>
      <c r="M116" s="323">
        <v>500</v>
      </c>
      <c r="N116" s="323"/>
      <c r="O116" s="323">
        <v>1</v>
      </c>
      <c r="P116" s="318"/>
    </row>
    <row r="117" spans="1:16">
      <c r="A117" s="228"/>
      <c r="B117" s="264" t="s">
        <v>170</v>
      </c>
      <c r="C117" s="248">
        <v>3297.6</v>
      </c>
      <c r="D117" s="195">
        <v>3</v>
      </c>
      <c r="E117" s="345"/>
      <c r="F117" s="338"/>
      <c r="G117" s="338"/>
      <c r="H117" s="323"/>
      <c r="I117" s="323"/>
      <c r="J117" s="323"/>
      <c r="K117" s="323"/>
      <c r="L117" s="323"/>
      <c r="M117" s="323"/>
      <c r="N117" s="323"/>
      <c r="O117" s="323"/>
      <c r="P117" s="318"/>
    </row>
    <row r="118" spans="1:16">
      <c r="A118" s="228"/>
      <c r="B118" s="216" t="s">
        <v>62</v>
      </c>
      <c r="C118" s="248"/>
      <c r="D118" s="195"/>
      <c r="E118" s="345"/>
      <c r="F118" s="338"/>
      <c r="G118" s="338"/>
      <c r="H118" s="323"/>
      <c r="I118" s="323"/>
      <c r="J118" s="323"/>
      <c r="K118" s="323"/>
      <c r="L118" s="323"/>
      <c r="M118" s="323"/>
      <c r="N118" s="323"/>
      <c r="O118" s="323"/>
      <c r="P118" s="318"/>
    </row>
    <row r="119" spans="1:16" s="222" customFormat="1">
      <c r="A119" s="215">
        <v>2</v>
      </c>
      <c r="B119" s="257" t="s">
        <v>172</v>
      </c>
      <c r="C119" s="217">
        <v>9100</v>
      </c>
      <c r="D119" s="195">
        <v>31</v>
      </c>
      <c r="E119" s="346">
        <v>8</v>
      </c>
      <c r="F119" s="334">
        <v>4</v>
      </c>
      <c r="G119" s="334">
        <v>100</v>
      </c>
      <c r="H119" s="326">
        <v>2</v>
      </c>
      <c r="I119" s="326">
        <v>2</v>
      </c>
      <c r="J119" s="326">
        <v>200</v>
      </c>
      <c r="K119" s="326">
        <v>60</v>
      </c>
      <c r="L119" s="326"/>
      <c r="M119" s="326">
        <v>1000</v>
      </c>
      <c r="N119" s="326">
        <v>600</v>
      </c>
      <c r="O119" s="326">
        <v>1</v>
      </c>
      <c r="P119" s="302"/>
    </row>
    <row r="120" spans="1:16" s="222" customFormat="1">
      <c r="A120" s="215">
        <v>3</v>
      </c>
      <c r="B120" s="223" t="s">
        <v>173</v>
      </c>
      <c r="C120" s="217">
        <v>6900</v>
      </c>
      <c r="D120" s="195">
        <v>19</v>
      </c>
      <c r="E120" s="347">
        <v>10</v>
      </c>
      <c r="F120" s="332">
        <v>5</v>
      </c>
      <c r="G120" s="332">
        <v>200</v>
      </c>
      <c r="H120" s="324">
        <v>5</v>
      </c>
      <c r="I120" s="324">
        <v>6</v>
      </c>
      <c r="J120" s="324">
        <v>400</v>
      </c>
      <c r="K120" s="324">
        <v>100</v>
      </c>
      <c r="L120" s="324"/>
      <c r="M120" s="324">
        <v>3000</v>
      </c>
      <c r="N120" s="324">
        <v>1000</v>
      </c>
      <c r="O120" s="324"/>
      <c r="P120" s="302"/>
    </row>
    <row r="121" spans="1:16" s="184" customFormat="1" ht="11.4">
      <c r="A121" s="189" t="s">
        <v>174</v>
      </c>
      <c r="B121" s="190" t="s">
        <v>175</v>
      </c>
      <c r="C121" s="191">
        <f>SUM(C122,C127:C129,C132)</f>
        <v>33590.9</v>
      </c>
      <c r="D121" s="191">
        <f>SUM(D122,D127:D129,D132)</f>
        <v>94</v>
      </c>
      <c r="E121" s="191">
        <v>4</v>
      </c>
      <c r="F121" s="191">
        <v>8</v>
      </c>
      <c r="G121" s="191">
        <v>150</v>
      </c>
      <c r="H121" s="191">
        <v>8</v>
      </c>
      <c r="I121" s="191">
        <v>0</v>
      </c>
      <c r="J121" s="191">
        <v>0</v>
      </c>
      <c r="K121" s="191">
        <v>220</v>
      </c>
      <c r="L121" s="191"/>
      <c r="M121" s="191">
        <v>4500</v>
      </c>
      <c r="N121" s="191">
        <v>0</v>
      </c>
      <c r="O121" s="191">
        <v>4</v>
      </c>
      <c r="P121" s="187"/>
    </row>
    <row r="122" spans="1:16" s="267" customFormat="1" ht="11.4">
      <c r="A122" s="215">
        <v>1</v>
      </c>
      <c r="B122" s="257" t="s">
        <v>176</v>
      </c>
      <c r="C122" s="195">
        <v>8891.9</v>
      </c>
      <c r="D122" s="195">
        <v>25</v>
      </c>
      <c r="E122" s="195">
        <v>3</v>
      </c>
      <c r="F122" s="195">
        <v>7</v>
      </c>
      <c r="G122" s="195">
        <v>50</v>
      </c>
      <c r="H122" s="195">
        <v>2</v>
      </c>
      <c r="I122" s="195"/>
      <c r="J122" s="195"/>
      <c r="K122" s="195">
        <v>135</v>
      </c>
      <c r="L122" s="195"/>
      <c r="M122" s="195">
        <v>2000</v>
      </c>
      <c r="N122" s="195"/>
      <c r="O122" s="195">
        <v>4</v>
      </c>
      <c r="P122" s="303"/>
    </row>
    <row r="123" spans="1:16" s="268" customFormat="1">
      <c r="A123" s="300"/>
      <c r="B123" s="254" t="s">
        <v>177</v>
      </c>
      <c r="C123" s="248">
        <v>4500</v>
      </c>
      <c r="D123" s="195">
        <v>9</v>
      </c>
      <c r="E123" s="345"/>
      <c r="F123" s="348"/>
      <c r="G123" s="348">
        <v>50</v>
      </c>
      <c r="H123" s="323">
        <v>2</v>
      </c>
      <c r="I123" s="323"/>
      <c r="J123" s="323"/>
      <c r="K123" s="323">
        <v>35</v>
      </c>
      <c r="L123" s="323"/>
      <c r="M123" s="323">
        <v>1000</v>
      </c>
      <c r="N123" s="323"/>
      <c r="O123" s="323">
        <v>1</v>
      </c>
      <c r="P123" s="356"/>
    </row>
    <row r="124" spans="1:16" s="268" customFormat="1">
      <c r="A124" s="228"/>
      <c r="B124" s="264" t="s">
        <v>178</v>
      </c>
      <c r="C124" s="248">
        <v>1656.3</v>
      </c>
      <c r="D124" s="195">
        <v>6</v>
      </c>
      <c r="E124" s="345">
        <v>1</v>
      </c>
      <c r="F124" s="348">
        <v>1</v>
      </c>
      <c r="G124" s="348">
        <v>25</v>
      </c>
      <c r="H124" s="323">
        <v>2</v>
      </c>
      <c r="I124" s="323"/>
      <c r="J124" s="323"/>
      <c r="K124" s="323">
        <v>30</v>
      </c>
      <c r="L124" s="323"/>
      <c r="M124" s="323">
        <v>1000</v>
      </c>
      <c r="N124" s="323"/>
      <c r="O124" s="323">
        <v>1</v>
      </c>
      <c r="P124" s="356"/>
    </row>
    <row r="125" spans="1:16" s="268" customFormat="1">
      <c r="A125" s="228"/>
      <c r="B125" s="264" t="s">
        <v>179</v>
      </c>
      <c r="C125" s="248">
        <v>1536</v>
      </c>
      <c r="D125" s="195">
        <v>6</v>
      </c>
      <c r="E125" s="345"/>
      <c r="F125" s="348"/>
      <c r="G125" s="348">
        <v>25</v>
      </c>
      <c r="H125" s="323">
        <v>2</v>
      </c>
      <c r="I125" s="323"/>
      <c r="J125" s="323"/>
      <c r="K125" s="323">
        <v>20</v>
      </c>
      <c r="L125" s="323"/>
      <c r="M125" s="323">
        <v>500</v>
      </c>
      <c r="N125" s="323"/>
      <c r="O125" s="323">
        <v>1</v>
      </c>
      <c r="P125" s="356"/>
    </row>
    <row r="126" spans="1:16" s="268" customFormat="1">
      <c r="A126" s="228"/>
      <c r="B126" s="264" t="s">
        <v>181</v>
      </c>
      <c r="C126" s="248">
        <v>1199.5999999999999</v>
      </c>
      <c r="D126" s="195">
        <v>4</v>
      </c>
      <c r="E126" s="345"/>
      <c r="F126" s="348">
        <v>2</v>
      </c>
      <c r="G126" s="348">
        <v>60</v>
      </c>
      <c r="H126" s="323"/>
      <c r="I126" s="323"/>
      <c r="J126" s="323"/>
      <c r="K126" s="323">
        <v>75</v>
      </c>
      <c r="L126" s="323"/>
      <c r="M126" s="323">
        <v>2000</v>
      </c>
      <c r="N126" s="323"/>
      <c r="O126" s="323">
        <v>1</v>
      </c>
      <c r="P126" s="356"/>
    </row>
    <row r="127" spans="1:16" s="269" customFormat="1">
      <c r="A127" s="215">
        <v>2</v>
      </c>
      <c r="B127" s="257" t="s">
        <v>182</v>
      </c>
      <c r="C127" s="217">
        <v>7200</v>
      </c>
      <c r="D127" s="195"/>
      <c r="E127" s="346"/>
      <c r="F127" s="349"/>
      <c r="G127" s="349"/>
      <c r="H127" s="327"/>
      <c r="I127" s="327"/>
      <c r="J127" s="327"/>
      <c r="K127" s="327"/>
      <c r="L127" s="327"/>
      <c r="M127" s="327"/>
      <c r="N127" s="327"/>
      <c r="O127" s="327"/>
      <c r="P127" s="357"/>
    </row>
    <row r="128" spans="1:16" s="268" customFormat="1">
      <c r="A128" s="228"/>
      <c r="B128" s="216" t="s">
        <v>62</v>
      </c>
      <c r="C128" s="248"/>
      <c r="D128" s="195"/>
      <c r="E128" s="345"/>
      <c r="F128" s="348"/>
      <c r="G128" s="348"/>
      <c r="H128" s="323"/>
      <c r="I128" s="323"/>
      <c r="J128" s="323"/>
      <c r="K128" s="323"/>
      <c r="L128" s="323"/>
      <c r="M128" s="323"/>
      <c r="N128" s="323"/>
      <c r="O128" s="323"/>
      <c r="P128" s="356"/>
    </row>
    <row r="129" spans="1:16" s="269" customFormat="1">
      <c r="A129" s="215">
        <v>3</v>
      </c>
      <c r="B129" s="257" t="s">
        <v>183</v>
      </c>
      <c r="C129" s="217">
        <v>10325</v>
      </c>
      <c r="D129" s="195">
        <v>41</v>
      </c>
      <c r="E129" s="196">
        <v>12</v>
      </c>
      <c r="F129" s="196">
        <v>4</v>
      </c>
      <c r="G129" s="196">
        <v>70</v>
      </c>
      <c r="H129" s="196">
        <v>3</v>
      </c>
      <c r="I129" s="196">
        <v>0</v>
      </c>
      <c r="J129" s="196">
        <v>240</v>
      </c>
      <c r="K129" s="196">
        <v>210</v>
      </c>
      <c r="L129" s="196">
        <v>0</v>
      </c>
      <c r="M129" s="196">
        <v>3150</v>
      </c>
      <c r="N129" s="196">
        <v>0</v>
      </c>
      <c r="O129" s="196">
        <v>0</v>
      </c>
      <c r="P129" s="357"/>
    </row>
    <row r="130" spans="1:16" s="268" customFormat="1">
      <c r="A130" s="300"/>
      <c r="B130" s="254" t="s">
        <v>177</v>
      </c>
      <c r="C130" s="248">
        <v>6300</v>
      </c>
      <c r="D130" s="195">
        <v>28</v>
      </c>
      <c r="E130" s="345">
        <v>8</v>
      </c>
      <c r="F130" s="348">
        <v>3</v>
      </c>
      <c r="G130" s="348">
        <v>40</v>
      </c>
      <c r="H130" s="328">
        <v>2</v>
      </c>
      <c r="I130" s="328"/>
      <c r="J130" s="328">
        <v>160</v>
      </c>
      <c r="K130" s="328">
        <v>150</v>
      </c>
      <c r="L130" s="328"/>
      <c r="M130" s="328">
        <v>3000</v>
      </c>
      <c r="N130" s="328">
        <v>1000</v>
      </c>
      <c r="O130" s="328"/>
      <c r="P130" s="356"/>
    </row>
    <row r="131" spans="1:16" s="268" customFormat="1">
      <c r="A131" s="228"/>
      <c r="B131" s="264" t="s">
        <v>184</v>
      </c>
      <c r="C131" s="248">
        <v>4025</v>
      </c>
      <c r="D131" s="195">
        <v>13</v>
      </c>
      <c r="E131" s="345">
        <v>4</v>
      </c>
      <c r="F131" s="348">
        <v>1</v>
      </c>
      <c r="G131" s="348">
        <v>30</v>
      </c>
      <c r="H131" s="328">
        <v>1</v>
      </c>
      <c r="I131" s="328"/>
      <c r="J131" s="328">
        <v>80</v>
      </c>
      <c r="K131" s="328">
        <v>60</v>
      </c>
      <c r="L131" s="328"/>
      <c r="M131" s="328">
        <v>150</v>
      </c>
      <c r="N131" s="328"/>
      <c r="O131" s="328"/>
      <c r="P131" s="356"/>
    </row>
    <row r="132" spans="1:16" s="222" customFormat="1">
      <c r="A132" s="215">
        <v>4</v>
      </c>
      <c r="B132" s="223" t="s">
        <v>185</v>
      </c>
      <c r="C132" s="217">
        <v>7174</v>
      </c>
      <c r="D132" s="195">
        <v>28</v>
      </c>
      <c r="E132" s="346">
        <v>10</v>
      </c>
      <c r="F132" s="349">
        <v>5</v>
      </c>
      <c r="G132" s="349">
        <v>210</v>
      </c>
      <c r="H132" s="326">
        <v>5</v>
      </c>
      <c r="I132" s="326">
        <v>6</v>
      </c>
      <c r="J132" s="326">
        <v>840</v>
      </c>
      <c r="K132" s="326">
        <v>450</v>
      </c>
      <c r="L132" s="326"/>
      <c r="M132" s="326">
        <v>2000</v>
      </c>
      <c r="N132" s="326">
        <v>1254</v>
      </c>
      <c r="O132" s="326"/>
      <c r="P132" s="302"/>
    </row>
    <row r="133" spans="1:16" s="273" customFormat="1" ht="11.4">
      <c r="A133" s="189" t="s">
        <v>186</v>
      </c>
      <c r="B133" s="190" t="s">
        <v>187</v>
      </c>
      <c r="C133" s="191">
        <f>SUM(C134,C140:C142)</f>
        <v>17580.3</v>
      </c>
      <c r="D133" s="191">
        <f>SUM(D134,D140:D142)</f>
        <v>78</v>
      </c>
      <c r="E133" s="191">
        <f t="shared" ref="E133:O133" si="23">SUM(E134,E140:E142)</f>
        <v>15</v>
      </c>
      <c r="F133" s="191">
        <f t="shared" si="23"/>
        <v>13</v>
      </c>
      <c r="G133" s="191">
        <f t="shared" si="23"/>
        <v>450</v>
      </c>
      <c r="H133" s="191">
        <f t="shared" si="23"/>
        <v>8</v>
      </c>
      <c r="I133" s="191">
        <f t="shared" si="23"/>
        <v>7</v>
      </c>
      <c r="J133" s="191">
        <f t="shared" si="23"/>
        <v>450</v>
      </c>
      <c r="K133" s="191">
        <f t="shared" si="23"/>
        <v>357</v>
      </c>
      <c r="L133" s="191">
        <f t="shared" si="23"/>
        <v>0</v>
      </c>
      <c r="M133" s="191">
        <f t="shared" si="23"/>
        <v>9500</v>
      </c>
      <c r="N133" s="191">
        <f t="shared" si="23"/>
        <v>2250</v>
      </c>
      <c r="O133" s="191">
        <f t="shared" si="23"/>
        <v>5</v>
      </c>
      <c r="P133" s="180"/>
    </row>
    <row r="134" spans="1:16" s="267" customFormat="1" ht="11.4">
      <c r="A134" s="215">
        <v>1</v>
      </c>
      <c r="B134" s="257" t="s">
        <v>188</v>
      </c>
      <c r="C134" s="195">
        <v>5080.3</v>
      </c>
      <c r="D134" s="195">
        <v>19</v>
      </c>
      <c r="E134" s="195">
        <v>1</v>
      </c>
      <c r="F134" s="195">
        <v>4</v>
      </c>
      <c r="G134" s="195">
        <v>250</v>
      </c>
      <c r="H134" s="195">
        <v>2</v>
      </c>
      <c r="I134" s="195">
        <v>0</v>
      </c>
      <c r="J134" s="195">
        <v>0</v>
      </c>
      <c r="K134" s="195">
        <v>132</v>
      </c>
      <c r="L134" s="195"/>
      <c r="M134" s="195">
        <v>1000</v>
      </c>
      <c r="N134" s="195">
        <v>850</v>
      </c>
      <c r="O134" s="195">
        <v>4</v>
      </c>
      <c r="P134" s="303"/>
    </row>
    <row r="135" spans="1:16">
      <c r="A135" s="179"/>
      <c r="B135" s="254" t="s">
        <v>189</v>
      </c>
      <c r="C135" s="248">
        <v>1756.2</v>
      </c>
      <c r="D135" s="195">
        <v>7</v>
      </c>
      <c r="E135" s="345">
        <v>1</v>
      </c>
      <c r="F135" s="338">
        <v>4</v>
      </c>
      <c r="G135" s="338">
        <v>60</v>
      </c>
      <c r="H135" s="328">
        <v>2</v>
      </c>
      <c r="I135" s="328"/>
      <c r="J135" s="328"/>
      <c r="K135" s="328">
        <v>35</v>
      </c>
      <c r="L135" s="328"/>
      <c r="M135" s="328">
        <v>300</v>
      </c>
      <c r="N135" s="328">
        <v>200</v>
      </c>
      <c r="O135" s="328">
        <v>1</v>
      </c>
      <c r="P135" s="318"/>
    </row>
    <row r="136" spans="1:16">
      <c r="A136" s="228"/>
      <c r="B136" s="254" t="s">
        <v>191</v>
      </c>
      <c r="C136" s="248">
        <v>1856.1</v>
      </c>
      <c r="D136" s="195">
        <v>4</v>
      </c>
      <c r="E136" s="345"/>
      <c r="F136" s="338"/>
      <c r="G136" s="338">
        <v>80</v>
      </c>
      <c r="H136" s="328"/>
      <c r="I136" s="328"/>
      <c r="J136" s="328"/>
      <c r="K136" s="328">
        <v>35</v>
      </c>
      <c r="L136" s="328"/>
      <c r="M136" s="328">
        <v>300</v>
      </c>
      <c r="N136" s="328">
        <v>600</v>
      </c>
      <c r="O136" s="328">
        <v>1</v>
      </c>
      <c r="P136" s="318"/>
    </row>
    <row r="137" spans="1:16" ht="24">
      <c r="A137" s="228"/>
      <c r="B137" s="254" t="s">
        <v>192</v>
      </c>
      <c r="C137" s="248"/>
      <c r="D137" s="195"/>
      <c r="E137" s="345"/>
      <c r="F137" s="338"/>
      <c r="G137" s="338">
        <v>50</v>
      </c>
      <c r="H137" s="328"/>
      <c r="I137" s="328"/>
      <c r="J137" s="328"/>
      <c r="K137" s="328"/>
      <c r="L137" s="328"/>
      <c r="M137" s="328"/>
      <c r="N137" s="328"/>
      <c r="O137" s="328"/>
      <c r="P137" s="318"/>
    </row>
    <row r="138" spans="1:16">
      <c r="A138" s="228"/>
      <c r="B138" s="254" t="s">
        <v>194</v>
      </c>
      <c r="C138" s="248">
        <v>782.3</v>
      </c>
      <c r="D138" s="195">
        <v>4</v>
      </c>
      <c r="E138" s="345"/>
      <c r="F138" s="338"/>
      <c r="G138" s="338">
        <v>60</v>
      </c>
      <c r="H138" s="328"/>
      <c r="I138" s="328"/>
      <c r="J138" s="328"/>
      <c r="K138" s="328">
        <v>32</v>
      </c>
      <c r="L138" s="328"/>
      <c r="M138" s="328">
        <v>200</v>
      </c>
      <c r="N138" s="328">
        <v>50</v>
      </c>
      <c r="O138" s="328">
        <v>1</v>
      </c>
      <c r="P138" s="318"/>
    </row>
    <row r="139" spans="1:16">
      <c r="A139" s="228"/>
      <c r="B139" s="254" t="s">
        <v>196</v>
      </c>
      <c r="C139" s="248">
        <v>685.7</v>
      </c>
      <c r="D139" s="195">
        <v>4</v>
      </c>
      <c r="E139" s="345"/>
      <c r="F139" s="338"/>
      <c r="G139" s="338"/>
      <c r="H139" s="328"/>
      <c r="I139" s="328"/>
      <c r="J139" s="328"/>
      <c r="K139" s="328">
        <v>30</v>
      </c>
      <c r="L139" s="328"/>
      <c r="M139" s="328">
        <v>200</v>
      </c>
      <c r="N139" s="328"/>
      <c r="O139" s="328">
        <v>1</v>
      </c>
      <c r="P139" s="318"/>
    </row>
    <row r="140" spans="1:16">
      <c r="A140" s="228"/>
      <c r="B140" s="216" t="s">
        <v>62</v>
      </c>
      <c r="C140" s="248"/>
      <c r="D140" s="195"/>
      <c r="E140" s="345"/>
      <c r="F140" s="338"/>
      <c r="G140" s="338"/>
      <c r="H140" s="328"/>
      <c r="I140" s="328"/>
      <c r="J140" s="328"/>
      <c r="K140" s="328"/>
      <c r="L140" s="328"/>
      <c r="M140" s="328"/>
      <c r="N140" s="328"/>
      <c r="O140" s="328"/>
      <c r="P140" s="318"/>
    </row>
    <row r="141" spans="1:16" s="222" customFormat="1">
      <c r="A141" s="215">
        <v>2</v>
      </c>
      <c r="B141" s="223" t="s">
        <v>197</v>
      </c>
      <c r="C141" s="217">
        <v>6100</v>
      </c>
      <c r="D141" s="195">
        <v>35</v>
      </c>
      <c r="E141" s="346">
        <v>8</v>
      </c>
      <c r="F141" s="334">
        <v>4</v>
      </c>
      <c r="G141" s="334">
        <v>100</v>
      </c>
      <c r="H141" s="327">
        <v>1</v>
      </c>
      <c r="I141" s="327">
        <v>2</v>
      </c>
      <c r="J141" s="327">
        <v>150</v>
      </c>
      <c r="K141" s="327">
        <v>135</v>
      </c>
      <c r="L141" s="327"/>
      <c r="M141" s="327">
        <v>8000</v>
      </c>
      <c r="N141" s="327">
        <v>1200</v>
      </c>
      <c r="O141" s="327">
        <v>1</v>
      </c>
      <c r="P141" s="302"/>
    </row>
    <row r="142" spans="1:16" s="222" customFormat="1">
      <c r="A142" s="215">
        <v>3</v>
      </c>
      <c r="B142" s="223" t="s">
        <v>198</v>
      </c>
      <c r="C142" s="217">
        <v>6400</v>
      </c>
      <c r="D142" s="195">
        <v>24</v>
      </c>
      <c r="E142" s="346">
        <v>6</v>
      </c>
      <c r="F142" s="334">
        <v>5</v>
      </c>
      <c r="G142" s="334">
        <v>100</v>
      </c>
      <c r="H142" s="326">
        <v>5</v>
      </c>
      <c r="I142" s="326">
        <v>5</v>
      </c>
      <c r="J142" s="326">
        <v>300</v>
      </c>
      <c r="K142" s="326">
        <v>90</v>
      </c>
      <c r="L142" s="326"/>
      <c r="M142" s="326">
        <v>500</v>
      </c>
      <c r="N142" s="326">
        <v>200</v>
      </c>
      <c r="O142" s="326"/>
      <c r="P142" s="302"/>
    </row>
    <row r="143" spans="1:16" s="184" customFormat="1" ht="11.4">
      <c r="A143" s="189" t="s">
        <v>199</v>
      </c>
      <c r="B143" s="190" t="s">
        <v>200</v>
      </c>
      <c r="C143" s="191">
        <f>SUM(C144,C149:C150,C153)</f>
        <v>30314.6</v>
      </c>
      <c r="D143" s="191">
        <f>SUM(D144,D149:D150,D153)</f>
        <v>74</v>
      </c>
      <c r="E143" s="191">
        <f t="shared" ref="E143:O143" si="24">SUM(E144,E149:E150,E153)</f>
        <v>22</v>
      </c>
      <c r="F143" s="191">
        <f t="shared" si="24"/>
        <v>12</v>
      </c>
      <c r="G143" s="191">
        <f t="shared" si="24"/>
        <v>480</v>
      </c>
      <c r="H143" s="191">
        <f t="shared" si="24"/>
        <v>8</v>
      </c>
      <c r="I143" s="191">
        <f t="shared" si="24"/>
        <v>6</v>
      </c>
      <c r="J143" s="191">
        <f t="shared" si="24"/>
        <v>1000</v>
      </c>
      <c r="K143" s="191">
        <f t="shared" si="24"/>
        <v>415</v>
      </c>
      <c r="L143" s="191">
        <f t="shared" si="24"/>
        <v>1</v>
      </c>
      <c r="M143" s="191">
        <f t="shared" si="24"/>
        <v>8000</v>
      </c>
      <c r="N143" s="191">
        <f t="shared" si="24"/>
        <v>2500</v>
      </c>
      <c r="O143" s="191">
        <f t="shared" si="24"/>
        <v>1</v>
      </c>
      <c r="P143" s="187"/>
    </row>
    <row r="144" spans="1:16" s="227" customFormat="1" ht="11.4">
      <c r="A144" s="215">
        <v>1</v>
      </c>
      <c r="B144" s="257" t="s">
        <v>201</v>
      </c>
      <c r="C144" s="195">
        <v>6958.6</v>
      </c>
      <c r="D144" s="195">
        <v>21</v>
      </c>
      <c r="E144" s="195"/>
      <c r="F144" s="195">
        <v>2</v>
      </c>
      <c r="G144" s="195">
        <v>100</v>
      </c>
      <c r="H144" s="195"/>
      <c r="I144" s="195"/>
      <c r="J144" s="195"/>
      <c r="K144" s="195">
        <v>120</v>
      </c>
      <c r="L144" s="195"/>
      <c r="M144" s="195">
        <v>2000</v>
      </c>
      <c r="N144" s="195"/>
      <c r="O144" s="195">
        <v>1</v>
      </c>
      <c r="P144" s="302"/>
    </row>
    <row r="145" spans="1:17">
      <c r="A145" s="179"/>
      <c r="B145" s="254" t="s">
        <v>202</v>
      </c>
      <c r="C145" s="248">
        <v>3316.3</v>
      </c>
      <c r="D145" s="195">
        <v>16</v>
      </c>
      <c r="E145" s="350"/>
      <c r="F145" s="338">
        <v>1</v>
      </c>
      <c r="G145" s="338">
        <v>80</v>
      </c>
      <c r="H145" s="328"/>
      <c r="I145" s="328"/>
      <c r="J145" s="328"/>
      <c r="K145" s="328">
        <v>25</v>
      </c>
      <c r="L145" s="328"/>
      <c r="M145" s="328">
        <v>2000</v>
      </c>
      <c r="N145" s="328"/>
      <c r="O145" s="328">
        <v>1</v>
      </c>
      <c r="P145" s="318"/>
    </row>
    <row r="146" spans="1:17">
      <c r="A146" s="228"/>
      <c r="B146" s="254" t="s">
        <v>204</v>
      </c>
      <c r="C146" s="248">
        <v>2797.3</v>
      </c>
      <c r="D146" s="195">
        <v>5</v>
      </c>
      <c r="E146" s="350"/>
      <c r="F146" s="338"/>
      <c r="G146" s="338"/>
      <c r="H146" s="328"/>
      <c r="I146" s="328"/>
      <c r="J146" s="328"/>
      <c r="K146" s="328"/>
      <c r="L146" s="328"/>
      <c r="M146" s="328">
        <v>2000</v>
      </c>
      <c r="N146" s="328"/>
      <c r="O146" s="328">
        <v>1</v>
      </c>
      <c r="P146" s="318"/>
    </row>
    <row r="147" spans="1:17" ht="18" customHeight="1">
      <c r="A147" s="228"/>
      <c r="B147" s="254" t="s">
        <v>205</v>
      </c>
      <c r="C147" s="248">
        <v>845</v>
      </c>
      <c r="D147" s="195">
        <v>0</v>
      </c>
      <c r="E147" s="350"/>
      <c r="F147" s="338"/>
      <c r="G147" s="338"/>
      <c r="H147" s="328"/>
      <c r="I147" s="328"/>
      <c r="J147" s="328"/>
      <c r="K147" s="328"/>
      <c r="L147" s="328"/>
      <c r="M147" s="328"/>
      <c r="N147" s="328"/>
      <c r="O147" s="328"/>
      <c r="P147" s="318"/>
    </row>
    <row r="148" spans="1:17">
      <c r="A148" s="228"/>
      <c r="B148" s="278" t="s">
        <v>207</v>
      </c>
      <c r="C148" s="248"/>
      <c r="D148" s="195">
        <v>0</v>
      </c>
      <c r="E148" s="350"/>
      <c r="F148" s="338"/>
      <c r="G148" s="338"/>
      <c r="H148" s="328"/>
      <c r="I148" s="328"/>
      <c r="J148" s="328"/>
      <c r="K148" s="328"/>
      <c r="L148" s="328"/>
      <c r="M148" s="328"/>
      <c r="N148" s="328"/>
      <c r="O148" s="328"/>
      <c r="P148" s="318"/>
    </row>
    <row r="149" spans="1:17">
      <c r="A149" s="228"/>
      <c r="B149" s="216" t="s">
        <v>62</v>
      </c>
      <c r="C149" s="248"/>
      <c r="D149" s="195">
        <v>0</v>
      </c>
      <c r="E149" s="350"/>
      <c r="F149" s="338"/>
      <c r="G149" s="338"/>
      <c r="H149" s="328"/>
      <c r="I149" s="328"/>
      <c r="J149" s="328"/>
      <c r="K149" s="328"/>
      <c r="L149" s="328"/>
      <c r="M149" s="328"/>
      <c r="N149" s="328"/>
      <c r="O149" s="328"/>
      <c r="P149" s="318"/>
    </row>
    <row r="150" spans="1:17" s="222" customFormat="1">
      <c r="A150" s="215">
        <v>2</v>
      </c>
      <c r="B150" s="257" t="s">
        <v>208</v>
      </c>
      <c r="C150" s="217">
        <v>14456</v>
      </c>
      <c r="D150" s="195">
        <v>34</v>
      </c>
      <c r="E150" s="196">
        <v>12</v>
      </c>
      <c r="F150" s="196">
        <v>5</v>
      </c>
      <c r="G150" s="196">
        <v>160</v>
      </c>
      <c r="H150" s="196">
        <v>3</v>
      </c>
      <c r="I150" s="196">
        <v>0</v>
      </c>
      <c r="J150" s="196">
        <v>300</v>
      </c>
      <c r="K150" s="196">
        <v>175</v>
      </c>
      <c r="L150" s="196">
        <v>0</v>
      </c>
      <c r="M150" s="196">
        <v>3000</v>
      </c>
      <c r="N150" s="196">
        <v>1800</v>
      </c>
      <c r="O150" s="196">
        <v>0</v>
      </c>
      <c r="P150" s="302"/>
    </row>
    <row r="151" spans="1:17">
      <c r="A151" s="179"/>
      <c r="B151" s="254" t="s">
        <v>202</v>
      </c>
      <c r="C151" s="248">
        <v>9256</v>
      </c>
      <c r="D151" s="195">
        <v>25</v>
      </c>
      <c r="E151" s="350">
        <v>8</v>
      </c>
      <c r="F151" s="338">
        <v>4</v>
      </c>
      <c r="G151" s="338">
        <v>120</v>
      </c>
      <c r="H151" s="328">
        <v>2</v>
      </c>
      <c r="I151" s="328"/>
      <c r="J151" s="328">
        <v>200</v>
      </c>
      <c r="K151" s="328">
        <v>120</v>
      </c>
      <c r="L151" s="328"/>
      <c r="M151" s="328">
        <v>2000</v>
      </c>
      <c r="N151" s="328">
        <v>1300</v>
      </c>
      <c r="O151" s="328"/>
      <c r="P151" s="318"/>
    </row>
    <row r="152" spans="1:17">
      <c r="A152" s="228"/>
      <c r="B152" s="254" t="s">
        <v>204</v>
      </c>
      <c r="C152" s="248">
        <v>5200</v>
      </c>
      <c r="D152" s="195">
        <v>9</v>
      </c>
      <c r="E152" s="350">
        <v>4</v>
      </c>
      <c r="F152" s="338">
        <v>1</v>
      </c>
      <c r="G152" s="338">
        <v>40</v>
      </c>
      <c r="H152" s="328">
        <v>1</v>
      </c>
      <c r="I152" s="328"/>
      <c r="J152" s="328">
        <v>100</v>
      </c>
      <c r="K152" s="328">
        <v>55</v>
      </c>
      <c r="L152" s="328"/>
      <c r="M152" s="328">
        <v>1000</v>
      </c>
      <c r="N152" s="328">
        <v>500</v>
      </c>
      <c r="O152" s="328"/>
      <c r="P152" s="318"/>
    </row>
    <row r="153" spans="1:17" s="222" customFormat="1">
      <c r="A153" s="279">
        <v>3</v>
      </c>
      <c r="B153" s="223" t="s">
        <v>209</v>
      </c>
      <c r="C153" s="217">
        <v>8900</v>
      </c>
      <c r="D153" s="195">
        <v>19</v>
      </c>
      <c r="E153" s="341">
        <v>10</v>
      </c>
      <c r="F153" s="334">
        <v>5</v>
      </c>
      <c r="G153" s="334">
        <v>220</v>
      </c>
      <c r="H153" s="326">
        <v>5</v>
      </c>
      <c r="I153" s="326">
        <v>6</v>
      </c>
      <c r="J153" s="326">
        <v>700</v>
      </c>
      <c r="K153" s="326">
        <v>120</v>
      </c>
      <c r="L153" s="326">
        <v>1</v>
      </c>
      <c r="M153" s="326">
        <v>3000</v>
      </c>
      <c r="N153" s="326">
        <v>700</v>
      </c>
      <c r="O153" s="326"/>
      <c r="P153" s="302"/>
      <c r="Q153" s="222" t="s">
        <v>275</v>
      </c>
    </row>
    <row r="154" spans="1:17" s="184" customFormat="1" ht="11.4">
      <c r="A154" s="189" t="s">
        <v>210</v>
      </c>
      <c r="B154" s="190" t="s">
        <v>211</v>
      </c>
      <c r="C154" s="191">
        <f>SUM(C155,C160,C161,C166)</f>
        <v>35330.6</v>
      </c>
      <c r="D154" s="191">
        <f>SUM(D155,D160,D161,D166)</f>
        <v>90</v>
      </c>
      <c r="E154" s="191">
        <f t="shared" ref="E154:O154" si="25">SUM(E155,E160,E161,E166)</f>
        <v>18</v>
      </c>
      <c r="F154" s="191">
        <f t="shared" si="25"/>
        <v>10</v>
      </c>
      <c r="G154" s="191">
        <f t="shared" si="25"/>
        <v>250</v>
      </c>
      <c r="H154" s="191">
        <f t="shared" si="25"/>
        <v>10</v>
      </c>
      <c r="I154" s="191">
        <f t="shared" si="25"/>
        <v>5</v>
      </c>
      <c r="J154" s="191">
        <f t="shared" si="25"/>
        <v>925</v>
      </c>
      <c r="K154" s="191">
        <f t="shared" si="25"/>
        <v>488</v>
      </c>
      <c r="L154" s="191">
        <f t="shared" si="25"/>
        <v>0</v>
      </c>
      <c r="M154" s="191">
        <f t="shared" si="25"/>
        <v>11620</v>
      </c>
      <c r="N154" s="191">
        <f t="shared" si="25"/>
        <v>3000</v>
      </c>
      <c r="O154" s="191">
        <f t="shared" si="25"/>
        <v>3</v>
      </c>
      <c r="P154" s="187"/>
    </row>
    <row r="155" spans="1:17" s="227" customFormat="1" ht="11.4">
      <c r="A155" s="215">
        <v>1</v>
      </c>
      <c r="B155" s="257" t="s">
        <v>212</v>
      </c>
      <c r="C155" s="195">
        <v>11173.599999999999</v>
      </c>
      <c r="D155" s="195">
        <v>27</v>
      </c>
      <c r="E155" s="195"/>
      <c r="F155" s="195">
        <v>1</v>
      </c>
      <c r="G155" s="195">
        <v>50</v>
      </c>
      <c r="H155" s="195">
        <v>1</v>
      </c>
      <c r="I155" s="195"/>
      <c r="J155" s="195"/>
      <c r="K155" s="195">
        <v>110</v>
      </c>
      <c r="L155" s="195"/>
      <c r="M155" s="195">
        <v>400</v>
      </c>
      <c r="N155" s="195"/>
      <c r="O155" s="195">
        <v>3</v>
      </c>
      <c r="P155" s="302"/>
    </row>
    <row r="156" spans="1:17">
      <c r="A156" s="179"/>
      <c r="B156" s="254" t="s">
        <v>213</v>
      </c>
      <c r="C156" s="248">
        <v>2113.4</v>
      </c>
      <c r="D156" s="195">
        <v>11</v>
      </c>
      <c r="E156" s="345"/>
      <c r="F156" s="338">
        <v>2</v>
      </c>
      <c r="G156" s="338">
        <v>24</v>
      </c>
      <c r="H156" s="328">
        <v>1</v>
      </c>
      <c r="I156" s="328"/>
      <c r="J156" s="328"/>
      <c r="K156" s="328">
        <v>30</v>
      </c>
      <c r="L156" s="328"/>
      <c r="M156" s="328">
        <v>400</v>
      </c>
      <c r="N156" s="328"/>
      <c r="O156" s="328">
        <v>1</v>
      </c>
      <c r="P156" s="318"/>
    </row>
    <row r="157" spans="1:17">
      <c r="A157" s="228"/>
      <c r="B157" s="254" t="s">
        <v>214</v>
      </c>
      <c r="C157" s="248">
        <v>2100</v>
      </c>
      <c r="D157" s="195">
        <v>3</v>
      </c>
      <c r="E157" s="345">
        <v>3</v>
      </c>
      <c r="F157" s="338">
        <v>6</v>
      </c>
      <c r="G157" s="338">
        <v>30</v>
      </c>
      <c r="H157" s="328">
        <v>2</v>
      </c>
      <c r="I157" s="328"/>
      <c r="J157" s="328"/>
      <c r="K157" s="328">
        <v>105</v>
      </c>
      <c r="L157" s="328"/>
      <c r="M157" s="328">
        <v>950</v>
      </c>
      <c r="N157" s="328">
        <v>100</v>
      </c>
      <c r="O157" s="328">
        <v>1</v>
      </c>
      <c r="P157" s="318"/>
    </row>
    <row r="158" spans="1:17">
      <c r="A158" s="228"/>
      <c r="B158" s="254" t="s">
        <v>216</v>
      </c>
      <c r="C158" s="248">
        <v>3168.5</v>
      </c>
      <c r="D158" s="195">
        <v>7</v>
      </c>
      <c r="E158" s="345"/>
      <c r="F158" s="338">
        <v>1</v>
      </c>
      <c r="G158" s="338">
        <v>50</v>
      </c>
      <c r="H158" s="328">
        <v>2</v>
      </c>
      <c r="I158" s="328"/>
      <c r="J158" s="328"/>
      <c r="K158" s="328">
        <v>90</v>
      </c>
      <c r="L158" s="328"/>
      <c r="M158" s="328">
        <v>1500</v>
      </c>
      <c r="N158" s="328"/>
      <c r="O158" s="328">
        <v>1</v>
      </c>
      <c r="P158" s="318"/>
    </row>
    <row r="159" spans="1:17">
      <c r="A159" s="228"/>
      <c r="B159" s="254" t="s">
        <v>217</v>
      </c>
      <c r="C159" s="248">
        <v>3791.7</v>
      </c>
      <c r="D159" s="195">
        <v>6</v>
      </c>
      <c r="E159" s="345"/>
      <c r="F159" s="338"/>
      <c r="G159" s="338"/>
      <c r="H159" s="328"/>
      <c r="I159" s="328"/>
      <c r="J159" s="328"/>
      <c r="K159" s="328"/>
      <c r="L159" s="328"/>
      <c r="M159" s="328">
        <v>1500</v>
      </c>
      <c r="N159" s="328"/>
      <c r="O159" s="328"/>
      <c r="P159" s="318"/>
    </row>
    <row r="160" spans="1:17">
      <c r="A160" s="228"/>
      <c r="B160" s="216" t="s">
        <v>62</v>
      </c>
      <c r="C160" s="248"/>
      <c r="D160" s="195"/>
      <c r="E160" s="350"/>
      <c r="F160" s="338"/>
      <c r="G160" s="338"/>
      <c r="H160" s="328"/>
      <c r="I160" s="328"/>
      <c r="J160" s="328"/>
      <c r="K160" s="328"/>
      <c r="L160" s="328"/>
      <c r="M160" s="328"/>
      <c r="N160" s="328"/>
      <c r="O160" s="328"/>
      <c r="P160" s="318"/>
    </row>
    <row r="161" spans="1:16" s="222" customFormat="1">
      <c r="A161" s="215">
        <v>2</v>
      </c>
      <c r="B161" s="257" t="s">
        <v>218</v>
      </c>
      <c r="C161" s="217">
        <v>14657</v>
      </c>
      <c r="D161" s="195">
        <v>41</v>
      </c>
      <c r="E161" s="196">
        <v>10</v>
      </c>
      <c r="F161" s="196">
        <v>5</v>
      </c>
      <c r="G161" s="196">
        <v>100</v>
      </c>
      <c r="H161" s="196">
        <v>4</v>
      </c>
      <c r="I161" s="196">
        <v>0</v>
      </c>
      <c r="J161" s="196">
        <v>225</v>
      </c>
      <c r="K161" s="196">
        <v>138</v>
      </c>
      <c r="L161" s="196">
        <v>0</v>
      </c>
      <c r="M161" s="196">
        <v>9220</v>
      </c>
      <c r="N161" s="196">
        <v>1000</v>
      </c>
      <c r="O161" s="196">
        <v>0</v>
      </c>
      <c r="P161" s="302"/>
    </row>
    <row r="162" spans="1:16">
      <c r="A162" s="179"/>
      <c r="B162" s="254" t="s">
        <v>213</v>
      </c>
      <c r="C162" s="248">
        <v>7876</v>
      </c>
      <c r="D162" s="195">
        <v>16</v>
      </c>
      <c r="E162" s="345">
        <v>6</v>
      </c>
      <c r="F162" s="338">
        <v>4</v>
      </c>
      <c r="G162" s="338">
        <v>45</v>
      </c>
      <c r="H162" s="328">
        <v>1</v>
      </c>
      <c r="I162" s="328"/>
      <c r="J162" s="328">
        <v>90</v>
      </c>
      <c r="K162" s="328">
        <v>60</v>
      </c>
      <c r="L162" s="328"/>
      <c r="M162" s="328">
        <v>4110</v>
      </c>
      <c r="N162" s="328">
        <v>1000</v>
      </c>
      <c r="O162" s="328"/>
      <c r="P162" s="318"/>
    </row>
    <row r="163" spans="1:16">
      <c r="A163" s="228"/>
      <c r="B163" s="254" t="s">
        <v>214</v>
      </c>
      <c r="C163" s="248">
        <v>2000</v>
      </c>
      <c r="D163" s="195">
        <v>5</v>
      </c>
      <c r="E163" s="345">
        <v>1</v>
      </c>
      <c r="F163" s="338"/>
      <c r="G163" s="338">
        <v>10</v>
      </c>
      <c r="H163" s="328">
        <v>1</v>
      </c>
      <c r="I163" s="328"/>
      <c r="J163" s="328">
        <v>30</v>
      </c>
      <c r="K163" s="328">
        <v>24</v>
      </c>
      <c r="L163" s="328"/>
      <c r="M163" s="328">
        <v>710</v>
      </c>
      <c r="N163" s="328"/>
      <c r="O163" s="328"/>
      <c r="P163" s="318"/>
    </row>
    <row r="164" spans="1:16">
      <c r="A164" s="228"/>
      <c r="B164" s="254" t="s">
        <v>220</v>
      </c>
      <c r="C164" s="248">
        <v>1700</v>
      </c>
      <c r="D164" s="195">
        <v>10</v>
      </c>
      <c r="E164" s="345">
        <v>1</v>
      </c>
      <c r="F164" s="338"/>
      <c r="G164" s="338">
        <v>15</v>
      </c>
      <c r="H164" s="328">
        <v>1</v>
      </c>
      <c r="I164" s="328"/>
      <c r="J164" s="328">
        <v>60</v>
      </c>
      <c r="K164" s="328">
        <v>24</v>
      </c>
      <c r="L164" s="328"/>
      <c r="M164" s="328">
        <v>1023</v>
      </c>
      <c r="N164" s="328"/>
      <c r="O164" s="328"/>
      <c r="P164" s="318"/>
    </row>
    <row r="165" spans="1:16">
      <c r="A165" s="228"/>
      <c r="B165" s="254" t="s">
        <v>216</v>
      </c>
      <c r="C165" s="248">
        <v>3081</v>
      </c>
      <c r="D165" s="195">
        <v>10</v>
      </c>
      <c r="E165" s="345">
        <v>2</v>
      </c>
      <c r="F165" s="338">
        <v>1</v>
      </c>
      <c r="G165" s="338">
        <v>30</v>
      </c>
      <c r="H165" s="328">
        <v>1</v>
      </c>
      <c r="I165" s="328"/>
      <c r="J165" s="328">
        <v>45</v>
      </c>
      <c r="K165" s="328">
        <v>30</v>
      </c>
      <c r="L165" s="328"/>
      <c r="M165" s="328">
        <v>3377</v>
      </c>
      <c r="N165" s="328"/>
      <c r="O165" s="328"/>
      <c r="P165" s="318"/>
    </row>
    <row r="166" spans="1:16" s="222" customFormat="1">
      <c r="A166" s="215">
        <v>3</v>
      </c>
      <c r="B166" s="223" t="s">
        <v>222</v>
      </c>
      <c r="C166" s="217">
        <v>9500</v>
      </c>
      <c r="D166" s="195">
        <v>22</v>
      </c>
      <c r="E166" s="347">
        <v>8</v>
      </c>
      <c r="F166" s="332">
        <v>4</v>
      </c>
      <c r="G166" s="332">
        <v>100</v>
      </c>
      <c r="H166" s="324">
        <v>5</v>
      </c>
      <c r="I166" s="324">
        <v>5</v>
      </c>
      <c r="J166" s="324">
        <v>700</v>
      </c>
      <c r="K166" s="324">
        <v>240</v>
      </c>
      <c r="L166" s="324"/>
      <c r="M166" s="324">
        <v>2000</v>
      </c>
      <c r="N166" s="324">
        <v>2000</v>
      </c>
      <c r="O166" s="324"/>
      <c r="P166" s="302"/>
    </row>
    <row r="167" spans="1:16" s="184" customFormat="1" ht="11.4">
      <c r="A167" s="189" t="s">
        <v>224</v>
      </c>
      <c r="B167" s="190" t="s">
        <v>225</v>
      </c>
      <c r="C167" s="282">
        <f>SUM(C168:C169,C170,C173)</f>
        <v>25850</v>
      </c>
      <c r="D167" s="282">
        <f>SUM(D168:D169,D170,D173)</f>
        <v>49</v>
      </c>
      <c r="E167" s="282">
        <f t="shared" ref="E167:O167" si="26">SUM(E168:E169,E170,E173)</f>
        <v>24</v>
      </c>
      <c r="F167" s="282">
        <f t="shared" si="26"/>
        <v>19</v>
      </c>
      <c r="G167" s="282">
        <f t="shared" si="26"/>
        <v>280</v>
      </c>
      <c r="H167" s="282">
        <f t="shared" si="26"/>
        <v>11</v>
      </c>
      <c r="I167" s="282">
        <f t="shared" si="26"/>
        <v>6</v>
      </c>
      <c r="J167" s="282">
        <f t="shared" si="26"/>
        <v>600</v>
      </c>
      <c r="K167" s="282">
        <f t="shared" si="26"/>
        <v>530</v>
      </c>
      <c r="L167" s="282">
        <f t="shared" si="26"/>
        <v>0</v>
      </c>
      <c r="M167" s="282">
        <f t="shared" si="26"/>
        <v>10591</v>
      </c>
      <c r="N167" s="282">
        <f t="shared" si="26"/>
        <v>2000</v>
      </c>
      <c r="O167" s="282">
        <f t="shared" si="26"/>
        <v>1</v>
      </c>
      <c r="P167" s="187"/>
    </row>
    <row r="168" spans="1:16" s="222" customFormat="1">
      <c r="A168" s="215">
        <v>1</v>
      </c>
      <c r="B168" s="223" t="s">
        <v>226</v>
      </c>
      <c r="C168" s="217">
        <v>7734</v>
      </c>
      <c r="D168" s="195">
        <v>13</v>
      </c>
      <c r="E168" s="346">
        <v>4</v>
      </c>
      <c r="F168" s="334">
        <v>8</v>
      </c>
      <c r="G168" s="334">
        <v>50</v>
      </c>
      <c r="H168" s="327">
        <v>4</v>
      </c>
      <c r="I168" s="327"/>
      <c r="J168" s="327"/>
      <c r="K168" s="327">
        <v>195</v>
      </c>
      <c r="L168" s="327"/>
      <c r="M168" s="327">
        <v>5000</v>
      </c>
      <c r="N168" s="327">
        <v>1000</v>
      </c>
      <c r="O168" s="327">
        <v>1</v>
      </c>
      <c r="P168" s="302"/>
    </row>
    <row r="169" spans="1:16">
      <c r="A169" s="228"/>
      <c r="B169" s="216" t="s">
        <v>62</v>
      </c>
      <c r="C169" s="248"/>
      <c r="D169" s="195"/>
      <c r="E169" s="350"/>
      <c r="F169" s="338"/>
      <c r="G169" s="338"/>
      <c r="H169" s="328"/>
      <c r="I169" s="328"/>
      <c r="J169" s="328"/>
      <c r="K169" s="328"/>
      <c r="L169" s="328"/>
      <c r="M169" s="328"/>
      <c r="N169" s="328"/>
      <c r="O169" s="328"/>
      <c r="P169" s="318"/>
    </row>
    <row r="170" spans="1:16" s="222" customFormat="1">
      <c r="A170" s="215">
        <v>2</v>
      </c>
      <c r="B170" s="257" t="s">
        <v>227</v>
      </c>
      <c r="C170" s="217">
        <v>5116</v>
      </c>
      <c r="D170" s="195">
        <v>23</v>
      </c>
      <c r="E170" s="196">
        <v>10</v>
      </c>
      <c r="F170" s="196">
        <v>6</v>
      </c>
      <c r="G170" s="196">
        <v>110</v>
      </c>
      <c r="H170" s="196">
        <v>2</v>
      </c>
      <c r="I170" s="196">
        <v>0</v>
      </c>
      <c r="J170" s="196">
        <v>100</v>
      </c>
      <c r="K170" s="196">
        <v>95</v>
      </c>
      <c r="L170" s="196">
        <v>0</v>
      </c>
      <c r="M170" s="196">
        <v>2591</v>
      </c>
      <c r="N170" s="196">
        <v>0</v>
      </c>
      <c r="O170" s="196">
        <v>0</v>
      </c>
      <c r="P170" s="302"/>
    </row>
    <row r="171" spans="1:16" ht="18" customHeight="1">
      <c r="A171" s="179"/>
      <c r="B171" s="254" t="s">
        <v>228</v>
      </c>
      <c r="C171" s="248">
        <v>4000</v>
      </c>
      <c r="D171" s="195">
        <v>12</v>
      </c>
      <c r="E171" s="345">
        <v>6</v>
      </c>
      <c r="F171" s="338">
        <v>4</v>
      </c>
      <c r="G171" s="338">
        <v>70</v>
      </c>
      <c r="H171" s="328">
        <v>1</v>
      </c>
      <c r="I171" s="328"/>
      <c r="J171" s="328">
        <v>100</v>
      </c>
      <c r="K171" s="328">
        <v>55</v>
      </c>
      <c r="L171" s="328"/>
      <c r="M171" s="328">
        <v>1241</v>
      </c>
      <c r="N171" s="328"/>
      <c r="O171" s="328"/>
      <c r="P171" s="318"/>
    </row>
    <row r="172" spans="1:16" ht="15.75" customHeight="1">
      <c r="A172" s="228"/>
      <c r="B172" s="254" t="s">
        <v>230</v>
      </c>
      <c r="C172" s="248">
        <v>1116</v>
      </c>
      <c r="D172" s="195">
        <v>11</v>
      </c>
      <c r="E172" s="345">
        <v>4</v>
      </c>
      <c r="F172" s="338">
        <v>2</v>
      </c>
      <c r="G172" s="338">
        <v>40</v>
      </c>
      <c r="H172" s="328">
        <v>1</v>
      </c>
      <c r="I172" s="328"/>
      <c r="J172" s="328"/>
      <c r="K172" s="328">
        <v>40</v>
      </c>
      <c r="L172" s="328"/>
      <c r="M172" s="328">
        <v>1350</v>
      </c>
      <c r="N172" s="328"/>
      <c r="O172" s="328"/>
      <c r="P172" s="318"/>
    </row>
    <row r="173" spans="1:16" s="222" customFormat="1">
      <c r="A173" s="215">
        <v>3</v>
      </c>
      <c r="B173" s="223" t="s">
        <v>231</v>
      </c>
      <c r="C173" s="217">
        <v>13000</v>
      </c>
      <c r="D173" s="195">
        <v>13</v>
      </c>
      <c r="E173" s="196">
        <v>10</v>
      </c>
      <c r="F173" s="196">
        <v>5</v>
      </c>
      <c r="G173" s="196">
        <v>120</v>
      </c>
      <c r="H173" s="196">
        <v>5</v>
      </c>
      <c r="I173" s="196">
        <v>6</v>
      </c>
      <c r="J173" s="196">
        <v>500</v>
      </c>
      <c r="K173" s="196">
        <v>240</v>
      </c>
      <c r="L173" s="196"/>
      <c r="M173" s="196">
        <v>3000</v>
      </c>
      <c r="N173" s="196">
        <v>1000</v>
      </c>
      <c r="O173" s="196"/>
      <c r="P173" s="302" t="s">
        <v>276</v>
      </c>
    </row>
    <row r="174" spans="1:16">
      <c r="A174" s="179"/>
      <c r="B174" s="247" t="s">
        <v>232</v>
      </c>
      <c r="C174" s="248">
        <v>3000</v>
      </c>
      <c r="D174" s="195"/>
      <c r="E174" s="345"/>
      <c r="F174" s="338"/>
      <c r="G174" s="338"/>
      <c r="H174" s="328"/>
      <c r="I174" s="328"/>
      <c r="J174" s="328"/>
      <c r="K174" s="328"/>
      <c r="L174" s="328"/>
      <c r="M174" s="328"/>
      <c r="N174" s="328"/>
      <c r="O174" s="328"/>
      <c r="P174" s="318"/>
    </row>
    <row r="175" spans="1:16">
      <c r="A175" s="228"/>
      <c r="B175" s="247" t="s">
        <v>132</v>
      </c>
      <c r="C175" s="50">
        <v>10000</v>
      </c>
      <c r="D175" s="195">
        <v>0</v>
      </c>
      <c r="E175" s="345"/>
      <c r="F175" s="338"/>
      <c r="G175" s="338"/>
      <c r="H175" s="328"/>
      <c r="I175" s="328"/>
      <c r="J175" s="328"/>
      <c r="K175" s="328"/>
      <c r="L175" s="328"/>
      <c r="M175" s="328"/>
      <c r="N175" s="328"/>
      <c r="O175" s="328"/>
      <c r="P175" s="318"/>
    </row>
    <row r="176" spans="1:16" s="184" customFormat="1" ht="11.4">
      <c r="A176" s="189" t="s">
        <v>233</v>
      </c>
      <c r="B176" s="190" t="s">
        <v>234</v>
      </c>
      <c r="C176" s="282">
        <f>SUM(C177,C182,C186,C181,C180)</f>
        <v>44649.3</v>
      </c>
      <c r="D176" s="282">
        <f>SUM(D177,D182,D186,D181,D180)</f>
        <v>96</v>
      </c>
      <c r="E176" s="282">
        <f t="shared" ref="E176:O176" si="27">SUM(E177,E182,E186,E181,E180)</f>
        <v>23</v>
      </c>
      <c r="F176" s="282">
        <f t="shared" si="27"/>
        <v>21</v>
      </c>
      <c r="G176" s="282">
        <f t="shared" si="27"/>
        <v>315</v>
      </c>
      <c r="H176" s="282">
        <f t="shared" si="27"/>
        <v>14</v>
      </c>
      <c r="I176" s="282">
        <f t="shared" si="27"/>
        <v>3</v>
      </c>
      <c r="J176" s="282">
        <f t="shared" si="27"/>
        <v>770</v>
      </c>
      <c r="K176" s="282">
        <f t="shared" si="27"/>
        <v>590</v>
      </c>
      <c r="L176" s="282">
        <f t="shared" si="27"/>
        <v>0</v>
      </c>
      <c r="M176" s="282">
        <f t="shared" si="27"/>
        <v>13120</v>
      </c>
      <c r="N176" s="282">
        <f t="shared" si="27"/>
        <v>10182</v>
      </c>
      <c r="O176" s="282">
        <f t="shared" si="27"/>
        <v>2</v>
      </c>
      <c r="P176" s="187"/>
    </row>
    <row r="177" spans="1:16" s="227" customFormat="1" ht="11.4">
      <c r="A177" s="215">
        <v>1</v>
      </c>
      <c r="B177" s="257" t="s">
        <v>235</v>
      </c>
      <c r="C177" s="283">
        <v>6154.4</v>
      </c>
      <c r="D177" s="195">
        <v>23</v>
      </c>
      <c r="E177" s="283">
        <v>6</v>
      </c>
      <c r="F177" s="283">
        <v>10</v>
      </c>
      <c r="G177" s="283">
        <v>100</v>
      </c>
      <c r="H177" s="283">
        <v>6</v>
      </c>
      <c r="I177" s="283">
        <v>0</v>
      </c>
      <c r="J177" s="283">
        <v>0</v>
      </c>
      <c r="K177" s="283">
        <v>230</v>
      </c>
      <c r="L177" s="283"/>
      <c r="M177" s="283">
        <v>3200</v>
      </c>
      <c r="N177" s="283">
        <v>3600</v>
      </c>
      <c r="O177" s="283">
        <v>2</v>
      </c>
      <c r="P177" s="302"/>
    </row>
    <row r="178" spans="1:16">
      <c r="A178" s="179"/>
      <c r="B178" s="254" t="s">
        <v>236</v>
      </c>
      <c r="C178" s="248">
        <v>2954.4</v>
      </c>
      <c r="D178" s="195">
        <v>9</v>
      </c>
      <c r="E178" s="348">
        <v>3</v>
      </c>
      <c r="F178" s="338">
        <v>5</v>
      </c>
      <c r="G178" s="338">
        <v>100</v>
      </c>
      <c r="H178" s="328">
        <v>3</v>
      </c>
      <c r="I178" s="328"/>
      <c r="J178" s="328"/>
      <c r="K178" s="328">
        <v>90</v>
      </c>
      <c r="L178" s="328"/>
      <c r="M178" s="328">
        <v>1200</v>
      </c>
      <c r="N178" s="328">
        <v>600</v>
      </c>
      <c r="O178" s="328">
        <v>1</v>
      </c>
      <c r="P178" s="318"/>
    </row>
    <row r="179" spans="1:16">
      <c r="A179" s="228"/>
      <c r="B179" s="254" t="s">
        <v>237</v>
      </c>
      <c r="C179" s="248">
        <v>3200</v>
      </c>
      <c r="D179" s="195">
        <v>14</v>
      </c>
      <c r="E179" s="348">
        <v>3</v>
      </c>
      <c r="F179" s="338">
        <v>5</v>
      </c>
      <c r="G179" s="338"/>
      <c r="H179" s="328">
        <v>3</v>
      </c>
      <c r="I179" s="328"/>
      <c r="J179" s="328"/>
      <c r="K179" s="328">
        <v>140</v>
      </c>
      <c r="L179" s="328"/>
      <c r="M179" s="328">
        <v>2000</v>
      </c>
      <c r="N179" s="328">
        <v>3000</v>
      </c>
      <c r="O179" s="328">
        <v>1</v>
      </c>
      <c r="P179" s="318"/>
    </row>
    <row r="180" spans="1:16" s="222" customFormat="1">
      <c r="A180" s="215">
        <v>2</v>
      </c>
      <c r="B180" s="257" t="s">
        <v>238</v>
      </c>
      <c r="C180" s="217">
        <v>6500</v>
      </c>
      <c r="D180" s="195"/>
      <c r="E180" s="349"/>
      <c r="F180" s="334"/>
      <c r="G180" s="334"/>
      <c r="H180" s="326"/>
      <c r="I180" s="326"/>
      <c r="J180" s="326"/>
      <c r="K180" s="326"/>
      <c r="L180" s="326"/>
      <c r="M180" s="326"/>
      <c r="N180" s="326"/>
      <c r="O180" s="326"/>
      <c r="P180" s="302"/>
    </row>
    <row r="181" spans="1:16">
      <c r="A181" s="228"/>
      <c r="B181" s="216" t="s">
        <v>62</v>
      </c>
      <c r="C181" s="248"/>
      <c r="D181" s="195"/>
      <c r="E181" s="350"/>
      <c r="F181" s="338"/>
      <c r="G181" s="338"/>
      <c r="H181" s="328"/>
      <c r="I181" s="328"/>
      <c r="J181" s="328"/>
      <c r="K181" s="328"/>
      <c r="L181" s="328"/>
      <c r="M181" s="328"/>
      <c r="N181" s="328"/>
      <c r="O181" s="328"/>
      <c r="P181" s="318"/>
    </row>
    <row r="182" spans="1:16" s="222" customFormat="1">
      <c r="A182" s="215">
        <v>3</v>
      </c>
      <c r="B182" s="257" t="s">
        <v>239</v>
      </c>
      <c r="C182" s="217">
        <v>17427.5</v>
      </c>
      <c r="D182" s="195">
        <v>47</v>
      </c>
      <c r="E182" s="196">
        <v>12</v>
      </c>
      <c r="F182" s="196">
        <v>8</v>
      </c>
      <c r="G182" s="196">
        <v>120</v>
      </c>
      <c r="H182" s="196">
        <v>4</v>
      </c>
      <c r="I182" s="196">
        <v>0</v>
      </c>
      <c r="J182" s="196">
        <v>120</v>
      </c>
      <c r="K182" s="196">
        <v>240</v>
      </c>
      <c r="L182" s="196">
        <v>0</v>
      </c>
      <c r="M182" s="196">
        <v>4300</v>
      </c>
      <c r="N182" s="196">
        <v>0</v>
      </c>
      <c r="O182" s="196">
        <v>0</v>
      </c>
      <c r="P182" s="302"/>
    </row>
    <row r="183" spans="1:16">
      <c r="A183" s="179"/>
      <c r="B183" s="254" t="s">
        <v>236</v>
      </c>
      <c r="C183" s="248">
        <v>6831.5</v>
      </c>
      <c r="D183" s="195">
        <v>29</v>
      </c>
      <c r="E183" s="348">
        <v>6</v>
      </c>
      <c r="F183" s="338">
        <v>4</v>
      </c>
      <c r="G183" s="338">
        <v>60</v>
      </c>
      <c r="H183" s="323">
        <v>2</v>
      </c>
      <c r="I183" s="323"/>
      <c r="J183" s="323">
        <v>60</v>
      </c>
      <c r="K183" s="323">
        <v>120</v>
      </c>
      <c r="L183" s="323"/>
      <c r="M183" s="323">
        <v>2150</v>
      </c>
      <c r="N183" s="323"/>
      <c r="O183" s="323"/>
      <c r="P183" s="318"/>
    </row>
    <row r="184" spans="1:16">
      <c r="A184" s="228"/>
      <c r="B184" s="254" t="s">
        <v>240</v>
      </c>
      <c r="C184" s="248">
        <v>9500</v>
      </c>
      <c r="D184" s="195">
        <v>16</v>
      </c>
      <c r="E184" s="348">
        <v>6</v>
      </c>
      <c r="F184" s="338">
        <v>4</v>
      </c>
      <c r="G184" s="338">
        <v>60</v>
      </c>
      <c r="H184" s="323">
        <v>2</v>
      </c>
      <c r="I184" s="323"/>
      <c r="J184" s="323">
        <v>60</v>
      </c>
      <c r="K184" s="323">
        <v>120</v>
      </c>
      <c r="L184" s="323"/>
      <c r="M184" s="323">
        <v>2150</v>
      </c>
      <c r="N184" s="323"/>
      <c r="O184" s="323"/>
      <c r="P184" s="318"/>
    </row>
    <row r="185" spans="1:16">
      <c r="A185" s="228"/>
      <c r="B185" s="254" t="s">
        <v>241</v>
      </c>
      <c r="C185" s="248">
        <v>1096</v>
      </c>
      <c r="D185" s="195">
        <v>2</v>
      </c>
      <c r="E185" s="348"/>
      <c r="F185" s="338"/>
      <c r="G185" s="338"/>
      <c r="H185" s="323"/>
      <c r="I185" s="323"/>
      <c r="J185" s="323"/>
      <c r="K185" s="323"/>
      <c r="L185" s="323"/>
      <c r="M185" s="323"/>
      <c r="N185" s="323"/>
      <c r="O185" s="323"/>
      <c r="P185" s="318"/>
    </row>
    <row r="186" spans="1:16" s="222" customFormat="1">
      <c r="A186" s="215">
        <v>4</v>
      </c>
      <c r="B186" s="257" t="s">
        <v>243</v>
      </c>
      <c r="C186" s="217">
        <v>14567.4</v>
      </c>
      <c r="D186" s="195">
        <v>26</v>
      </c>
      <c r="E186" s="349">
        <v>5</v>
      </c>
      <c r="F186" s="334">
        <v>3</v>
      </c>
      <c r="G186" s="334">
        <v>95</v>
      </c>
      <c r="H186" s="326">
        <v>4</v>
      </c>
      <c r="I186" s="326">
        <v>3</v>
      </c>
      <c r="J186" s="326">
        <v>650</v>
      </c>
      <c r="K186" s="326">
        <v>120</v>
      </c>
      <c r="L186" s="326"/>
      <c r="M186" s="326">
        <v>5620</v>
      </c>
      <c r="N186" s="326">
        <v>6582</v>
      </c>
      <c r="O186" s="326"/>
      <c r="P186" s="302"/>
    </row>
    <row r="187" spans="1:16" s="184" customFormat="1" ht="11.4">
      <c r="A187" s="189" t="s">
        <v>244</v>
      </c>
      <c r="B187" s="190" t="s">
        <v>245</v>
      </c>
      <c r="C187" s="282">
        <f>SUM(C188,C192,C195,C191)</f>
        <v>35042.6</v>
      </c>
      <c r="D187" s="282">
        <f>SUM(D188,D192,D195,D191)</f>
        <v>80</v>
      </c>
      <c r="E187" s="282">
        <f t="shared" ref="E187:O187" si="28">SUM(E188,E192,E195,E191)</f>
        <v>30</v>
      </c>
      <c r="F187" s="282">
        <f t="shared" si="28"/>
        <v>20</v>
      </c>
      <c r="G187" s="282">
        <f t="shared" si="28"/>
        <v>460</v>
      </c>
      <c r="H187" s="282">
        <f t="shared" si="28"/>
        <v>14</v>
      </c>
      <c r="I187" s="282">
        <f t="shared" si="28"/>
        <v>6</v>
      </c>
      <c r="J187" s="282">
        <f t="shared" si="28"/>
        <v>1280</v>
      </c>
      <c r="K187" s="282">
        <f t="shared" si="28"/>
        <v>825</v>
      </c>
      <c r="L187" s="282">
        <f t="shared" si="28"/>
        <v>0</v>
      </c>
      <c r="M187" s="282">
        <f t="shared" si="28"/>
        <v>6600</v>
      </c>
      <c r="N187" s="282">
        <f t="shared" si="28"/>
        <v>2675</v>
      </c>
      <c r="O187" s="282">
        <f t="shared" si="28"/>
        <v>2</v>
      </c>
      <c r="P187" s="187"/>
    </row>
    <row r="188" spans="1:16" s="227" customFormat="1" ht="11.4">
      <c r="A188" s="215">
        <v>1</v>
      </c>
      <c r="B188" s="257" t="s">
        <v>246</v>
      </c>
      <c r="C188" s="283">
        <v>9007.6</v>
      </c>
      <c r="D188" s="195">
        <v>21</v>
      </c>
      <c r="E188" s="283">
        <v>6</v>
      </c>
      <c r="F188" s="283">
        <v>8</v>
      </c>
      <c r="G188" s="283">
        <v>120</v>
      </c>
      <c r="H188" s="283">
        <v>5</v>
      </c>
      <c r="I188" s="283">
        <v>0</v>
      </c>
      <c r="J188" s="283">
        <v>0</v>
      </c>
      <c r="K188" s="283">
        <v>315</v>
      </c>
      <c r="L188" s="283"/>
      <c r="M188" s="283">
        <v>500</v>
      </c>
      <c r="N188" s="283">
        <v>400</v>
      </c>
      <c r="O188" s="283">
        <v>2</v>
      </c>
      <c r="P188" s="302"/>
    </row>
    <row r="189" spans="1:16">
      <c r="A189" s="179"/>
      <c r="B189" s="254" t="s">
        <v>247</v>
      </c>
      <c r="C189" s="248">
        <v>5507.6</v>
      </c>
      <c r="D189" s="195">
        <v>10</v>
      </c>
      <c r="E189" s="345">
        <v>4</v>
      </c>
      <c r="F189" s="338">
        <v>6</v>
      </c>
      <c r="G189" s="338">
        <v>60</v>
      </c>
      <c r="H189" s="328">
        <v>4</v>
      </c>
      <c r="I189" s="328"/>
      <c r="J189" s="328"/>
      <c r="K189" s="328">
        <v>150</v>
      </c>
      <c r="L189" s="328"/>
      <c r="M189" s="328">
        <v>200</v>
      </c>
      <c r="N189" s="328">
        <v>300</v>
      </c>
      <c r="O189" s="328">
        <v>1</v>
      </c>
      <c r="P189" s="318"/>
    </row>
    <row r="190" spans="1:16">
      <c r="A190" s="228"/>
      <c r="B190" s="249" t="s">
        <v>248</v>
      </c>
      <c r="C190" s="248">
        <v>3500</v>
      </c>
      <c r="D190" s="195">
        <v>11</v>
      </c>
      <c r="E190" s="345">
        <v>2</v>
      </c>
      <c r="F190" s="338">
        <v>2</v>
      </c>
      <c r="G190" s="338">
        <v>60</v>
      </c>
      <c r="H190" s="328">
        <v>1</v>
      </c>
      <c r="I190" s="328"/>
      <c r="J190" s="328"/>
      <c r="K190" s="328">
        <v>165</v>
      </c>
      <c r="L190" s="328"/>
      <c r="M190" s="328">
        <v>300</v>
      </c>
      <c r="N190" s="328">
        <v>100</v>
      </c>
      <c r="O190" s="328">
        <v>1</v>
      </c>
      <c r="P190" s="318"/>
    </row>
    <row r="191" spans="1:16">
      <c r="A191" s="228"/>
      <c r="B191" s="216" t="s">
        <v>62</v>
      </c>
      <c r="C191" s="248"/>
      <c r="D191" s="195"/>
      <c r="E191" s="350"/>
      <c r="F191" s="338"/>
      <c r="G191" s="338"/>
      <c r="H191" s="328"/>
      <c r="I191" s="328"/>
      <c r="J191" s="328"/>
      <c r="K191" s="328"/>
      <c r="L191" s="328"/>
      <c r="M191" s="328"/>
      <c r="N191" s="328"/>
      <c r="O191" s="328"/>
      <c r="P191" s="318"/>
    </row>
    <row r="192" spans="1:16" s="222" customFormat="1">
      <c r="A192" s="215">
        <v>2</v>
      </c>
      <c r="B192" s="257" t="s">
        <v>249</v>
      </c>
      <c r="C192" s="217">
        <v>14300</v>
      </c>
      <c r="D192" s="195">
        <v>37</v>
      </c>
      <c r="E192" s="196">
        <v>14</v>
      </c>
      <c r="F192" s="196">
        <v>7</v>
      </c>
      <c r="G192" s="196">
        <v>140</v>
      </c>
      <c r="H192" s="196">
        <v>4</v>
      </c>
      <c r="I192" s="196">
        <v>0</v>
      </c>
      <c r="J192" s="196">
        <v>430</v>
      </c>
      <c r="K192" s="196">
        <v>150</v>
      </c>
      <c r="L192" s="196">
        <v>0</v>
      </c>
      <c r="M192" s="196">
        <v>4000</v>
      </c>
      <c r="N192" s="196">
        <v>1000</v>
      </c>
      <c r="O192" s="196">
        <v>0</v>
      </c>
      <c r="P192" s="302"/>
    </row>
    <row r="193" spans="1:16">
      <c r="A193" s="179"/>
      <c r="B193" s="254" t="s">
        <v>250</v>
      </c>
      <c r="C193" s="248">
        <v>6600</v>
      </c>
      <c r="D193" s="195">
        <v>17</v>
      </c>
      <c r="E193" s="345">
        <v>6</v>
      </c>
      <c r="F193" s="338">
        <v>4</v>
      </c>
      <c r="G193" s="338">
        <v>60</v>
      </c>
      <c r="H193" s="328">
        <v>2</v>
      </c>
      <c r="I193" s="328"/>
      <c r="J193" s="328">
        <v>280</v>
      </c>
      <c r="K193" s="328">
        <v>100</v>
      </c>
      <c r="L193" s="328"/>
      <c r="M193" s="328">
        <v>2000</v>
      </c>
      <c r="N193" s="328"/>
      <c r="O193" s="328"/>
      <c r="P193" s="318"/>
    </row>
    <row r="194" spans="1:16">
      <c r="A194" s="228"/>
      <c r="B194" s="264" t="s">
        <v>251</v>
      </c>
      <c r="C194" s="248">
        <v>7700</v>
      </c>
      <c r="D194" s="195">
        <v>20</v>
      </c>
      <c r="E194" s="345">
        <v>8</v>
      </c>
      <c r="F194" s="338">
        <v>3</v>
      </c>
      <c r="G194" s="338">
        <v>80</v>
      </c>
      <c r="H194" s="328">
        <v>2</v>
      </c>
      <c r="I194" s="328"/>
      <c r="J194" s="328">
        <v>150</v>
      </c>
      <c r="K194" s="328">
        <v>50</v>
      </c>
      <c r="L194" s="328"/>
      <c r="M194" s="328">
        <v>2000</v>
      </c>
      <c r="N194" s="328">
        <v>1000</v>
      </c>
      <c r="O194" s="328"/>
      <c r="P194" s="318"/>
    </row>
    <row r="195" spans="1:16" s="222" customFormat="1">
      <c r="A195" s="215">
        <v>3</v>
      </c>
      <c r="B195" s="223" t="s">
        <v>252</v>
      </c>
      <c r="C195" s="217">
        <v>11735</v>
      </c>
      <c r="D195" s="195">
        <v>22</v>
      </c>
      <c r="E195" s="346">
        <v>10</v>
      </c>
      <c r="F195" s="334">
        <v>5</v>
      </c>
      <c r="G195" s="334">
        <v>200</v>
      </c>
      <c r="H195" s="326">
        <v>5</v>
      </c>
      <c r="I195" s="326">
        <v>6</v>
      </c>
      <c r="J195" s="326">
        <v>850</v>
      </c>
      <c r="K195" s="326">
        <v>360</v>
      </c>
      <c r="L195" s="326"/>
      <c r="M195" s="326">
        <v>2100</v>
      </c>
      <c r="N195" s="326">
        <v>1275</v>
      </c>
      <c r="O195" s="326"/>
      <c r="P195" s="302" t="s">
        <v>276</v>
      </c>
    </row>
    <row r="196" spans="1:16" s="288" customFormat="1" ht="13.5" customHeight="1">
      <c r="A196" s="189" t="s">
        <v>253</v>
      </c>
      <c r="B196" s="285" t="s">
        <v>254</v>
      </c>
      <c r="C196" s="286">
        <f>SUM(C197:C202)</f>
        <v>95444.5</v>
      </c>
      <c r="D196" s="286">
        <f t="shared" ref="D196:O196" si="29">SUM(D197:D202)</f>
        <v>151</v>
      </c>
      <c r="E196" s="286">
        <f t="shared" si="29"/>
        <v>35</v>
      </c>
      <c r="F196" s="286">
        <f t="shared" si="29"/>
        <v>29</v>
      </c>
      <c r="G196" s="286">
        <f t="shared" si="29"/>
        <v>1072</v>
      </c>
      <c r="H196" s="286">
        <f t="shared" si="29"/>
        <v>46</v>
      </c>
      <c r="I196" s="286">
        <f t="shared" si="29"/>
        <v>39</v>
      </c>
      <c r="J196" s="286">
        <f t="shared" si="29"/>
        <v>5518</v>
      </c>
      <c r="K196" s="286">
        <f t="shared" si="29"/>
        <v>1175</v>
      </c>
      <c r="L196" s="286">
        <f t="shared" si="29"/>
        <v>3</v>
      </c>
      <c r="M196" s="286">
        <f t="shared" si="29"/>
        <v>17406</v>
      </c>
      <c r="N196" s="286">
        <f t="shared" si="29"/>
        <v>24750</v>
      </c>
      <c r="O196" s="286">
        <f t="shared" si="29"/>
        <v>1</v>
      </c>
      <c r="P196" s="318"/>
    </row>
    <row r="197" spans="1:16">
      <c r="A197" s="215">
        <v>1</v>
      </c>
      <c r="B197" s="254" t="s">
        <v>26</v>
      </c>
      <c r="C197" s="289">
        <v>32938.5</v>
      </c>
      <c r="D197" s="201">
        <v>36</v>
      </c>
      <c r="E197" s="289">
        <v>6</v>
      </c>
      <c r="F197" s="289">
        <v>5</v>
      </c>
      <c r="G197" s="289">
        <v>157</v>
      </c>
      <c r="H197" s="289">
        <v>4</v>
      </c>
      <c r="I197" s="289">
        <v>10</v>
      </c>
      <c r="J197" s="289">
        <v>1080</v>
      </c>
      <c r="K197" s="289">
        <v>320</v>
      </c>
      <c r="L197" s="289">
        <v>1</v>
      </c>
      <c r="M197" s="289">
        <v>7000</v>
      </c>
      <c r="N197" s="289">
        <v>13000</v>
      </c>
      <c r="O197" s="289"/>
      <c r="P197" s="318"/>
    </row>
    <row r="198" spans="1:16">
      <c r="A198" s="179">
        <v>2</v>
      </c>
      <c r="B198" s="254" t="s">
        <v>27</v>
      </c>
      <c r="C198" s="248">
        <v>18850</v>
      </c>
      <c r="D198" s="201">
        <v>36</v>
      </c>
      <c r="E198" s="263">
        <v>3</v>
      </c>
      <c r="F198" s="296">
        <v>8</v>
      </c>
      <c r="G198" s="296">
        <v>100</v>
      </c>
      <c r="H198" s="231">
        <v>2</v>
      </c>
      <c r="I198" s="231">
        <v>6</v>
      </c>
      <c r="J198" s="231">
        <v>1568</v>
      </c>
      <c r="K198" s="231">
        <v>95</v>
      </c>
      <c r="L198" s="231">
        <v>1</v>
      </c>
      <c r="M198" s="231">
        <v>4456</v>
      </c>
      <c r="N198" s="231"/>
      <c r="O198" s="231"/>
      <c r="P198" s="318"/>
    </row>
    <row r="199" spans="1:16">
      <c r="A199" s="228">
        <v>3</v>
      </c>
      <c r="B199" s="249" t="s">
        <v>28</v>
      </c>
      <c r="C199" s="248">
        <v>21828</v>
      </c>
      <c r="D199" s="201">
        <v>27</v>
      </c>
      <c r="E199" s="263">
        <v>6</v>
      </c>
      <c r="F199" s="296">
        <v>3</v>
      </c>
      <c r="G199" s="296">
        <v>200</v>
      </c>
      <c r="H199" s="231">
        <v>2</v>
      </c>
      <c r="I199" s="231">
        <v>3</v>
      </c>
      <c r="J199" s="231">
        <v>1070</v>
      </c>
      <c r="K199" s="231">
        <v>180</v>
      </c>
      <c r="L199" s="231">
        <v>1</v>
      </c>
      <c r="M199" s="231">
        <v>3000</v>
      </c>
      <c r="N199" s="231">
        <v>10000</v>
      </c>
      <c r="O199" s="231"/>
      <c r="P199" s="318"/>
    </row>
    <row r="200" spans="1:16">
      <c r="A200" s="228">
        <v>4</v>
      </c>
      <c r="B200" s="254" t="s">
        <v>255</v>
      </c>
      <c r="C200" s="248">
        <v>12128</v>
      </c>
      <c r="D200" s="201">
        <v>30</v>
      </c>
      <c r="E200" s="259">
        <v>15</v>
      </c>
      <c r="F200" s="296">
        <v>8</v>
      </c>
      <c r="G200" s="296">
        <v>315</v>
      </c>
      <c r="H200" s="231">
        <v>15</v>
      </c>
      <c r="I200" s="231">
        <v>15</v>
      </c>
      <c r="J200" s="231">
        <v>800</v>
      </c>
      <c r="K200" s="231">
        <v>80</v>
      </c>
      <c r="L200" s="231"/>
      <c r="M200" s="231">
        <v>950</v>
      </c>
      <c r="N200" s="231">
        <v>850</v>
      </c>
      <c r="O200" s="231"/>
      <c r="P200" s="318"/>
    </row>
    <row r="201" spans="1:16">
      <c r="A201" s="290">
        <v>5</v>
      </c>
      <c r="B201" s="233" t="s">
        <v>256</v>
      </c>
      <c r="C201" s="248">
        <v>9700</v>
      </c>
      <c r="D201" s="201">
        <v>22</v>
      </c>
      <c r="E201" s="248">
        <v>5</v>
      </c>
      <c r="F201" s="248">
        <v>5</v>
      </c>
      <c r="G201" s="248">
        <v>300</v>
      </c>
      <c r="H201" s="248">
        <v>23</v>
      </c>
      <c r="I201" s="248">
        <v>5</v>
      </c>
      <c r="J201" s="248">
        <v>1000</v>
      </c>
      <c r="K201" s="248">
        <v>500</v>
      </c>
      <c r="L201" s="248"/>
      <c r="M201" s="248">
        <v>2000</v>
      </c>
      <c r="N201" s="248">
        <v>900</v>
      </c>
      <c r="O201" s="248">
        <v>1</v>
      </c>
      <c r="P201" s="318"/>
    </row>
    <row r="202" spans="1:16">
      <c r="A202" s="290">
        <v>6</v>
      </c>
      <c r="B202" s="233" t="s">
        <v>258</v>
      </c>
      <c r="C202" s="248"/>
      <c r="D202" s="201"/>
      <c r="E202" s="248"/>
      <c r="F202" s="248"/>
      <c r="G202" s="248"/>
      <c r="H202" s="248"/>
      <c r="I202" s="248"/>
      <c r="J202" s="248"/>
      <c r="K202" s="248"/>
      <c r="L202" s="248"/>
      <c r="M202" s="248"/>
      <c r="N202" s="248"/>
      <c r="O202" s="248"/>
      <c r="P202" s="318"/>
    </row>
    <row r="203" spans="1:16">
      <c r="A203" s="189" t="s">
        <v>259</v>
      </c>
      <c r="B203" s="285" t="s">
        <v>29</v>
      </c>
      <c r="C203" s="286">
        <v>10254.6</v>
      </c>
      <c r="D203" s="286">
        <v>18</v>
      </c>
      <c r="E203" s="286">
        <v>1</v>
      </c>
      <c r="F203" s="286">
        <v>9</v>
      </c>
      <c r="G203" s="286">
        <v>100</v>
      </c>
      <c r="H203" s="286">
        <v>2</v>
      </c>
      <c r="I203" s="286">
        <v>7</v>
      </c>
      <c r="J203" s="286">
        <v>720</v>
      </c>
      <c r="K203" s="286">
        <v>70</v>
      </c>
      <c r="L203" s="286">
        <v>0</v>
      </c>
      <c r="M203" s="286">
        <v>2000</v>
      </c>
      <c r="N203" s="286">
        <v>1000</v>
      </c>
      <c r="O203" s="286"/>
      <c r="P203" s="318"/>
    </row>
    <row r="205" spans="1:16">
      <c r="B205" s="173"/>
    </row>
  </sheetData>
  <mergeCells count="19">
    <mergeCell ref="P4:P6"/>
    <mergeCell ref="E4:E6"/>
    <mergeCell ref="F5:F6"/>
    <mergeCell ref="G5:G6"/>
    <mergeCell ref="H4:H6"/>
    <mergeCell ref="I5:I6"/>
    <mergeCell ref="J5:J6"/>
    <mergeCell ref="K5:K6"/>
    <mergeCell ref="M4:M6"/>
    <mergeCell ref="N4:N6"/>
    <mergeCell ref="O4:O6"/>
    <mergeCell ref="A3:O3"/>
    <mergeCell ref="C4:C6"/>
    <mergeCell ref="D4:D6"/>
    <mergeCell ref="L4:L6"/>
    <mergeCell ref="A4:A6"/>
    <mergeCell ref="B4:B6"/>
    <mergeCell ref="F4:G4"/>
    <mergeCell ref="I4:K4"/>
  </mergeCells>
  <pageMargins left="0.48" right="0.19685039370078741" top="0.41" bottom="0.33" header="0.31496062992125984" footer="0.31496062992125984"/>
  <pageSetup paperSize="9" orientation="portrait" verticalDpi="0" r:id="rId1"/>
  <headerFooter differentFirst="1">
    <oddHeader>&amp;C&amp;"Times New Roman,Regular"&amp;P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F205"/>
  <sheetViews>
    <sheetView showZeros="0" zoomScale="115" zoomScaleNormal="115" workbookViewId="0">
      <pane xSplit="5" ySplit="14" topLeftCell="F168" activePane="bottomRight" state="frozen"/>
      <selection activeCell="G193" sqref="G193"/>
      <selection pane="topRight" activeCell="G193" sqref="G193"/>
      <selection pane="bottomLeft" activeCell="G193" sqref="G193"/>
      <selection pane="bottomRight" activeCell="B1" sqref="B1"/>
    </sheetView>
  </sheetViews>
  <sheetFormatPr defaultColWidth="10.33203125" defaultRowHeight="13.2"/>
  <cols>
    <col min="1" max="1" width="4.109375" style="291" customWidth="1"/>
    <col min="2" max="2" width="18.33203125" style="167" customWidth="1"/>
    <col min="3" max="3" width="5.33203125" style="173" customWidth="1"/>
    <col min="4" max="4" width="5.6640625" style="173" customWidth="1"/>
    <col min="5" max="6" width="5.109375" style="173" customWidth="1"/>
    <col min="7" max="7" width="4.109375" style="173" customWidth="1"/>
    <col min="8" max="8" width="4" style="173" customWidth="1"/>
    <col min="9" max="10" width="4.5546875" style="173" customWidth="1"/>
    <col min="11" max="11" width="3.44140625" style="173" customWidth="1"/>
    <col min="12" max="13" width="4.109375" style="173" customWidth="1"/>
    <col min="14" max="14" width="4.5546875" style="173" customWidth="1"/>
    <col min="15" max="15" width="3.88671875" style="173" customWidth="1"/>
    <col min="16" max="16" width="4" style="173" customWidth="1"/>
    <col min="17" max="17" width="3.44140625" style="173" customWidth="1"/>
    <col min="18" max="18" width="4.6640625" style="173" customWidth="1"/>
    <col min="19" max="19" width="4" style="173" customWidth="1"/>
    <col min="20" max="20" width="4.44140625" style="173" customWidth="1"/>
    <col min="21" max="21" width="4" style="173" customWidth="1"/>
    <col min="22" max="22" width="3.44140625" style="173" customWidth="1"/>
    <col min="23" max="23" width="4.44140625" style="173" customWidth="1"/>
    <col min="24" max="24" width="3.44140625" style="173" customWidth="1"/>
    <col min="25" max="25" width="3" style="173" customWidth="1"/>
    <col min="26" max="26" width="4.44140625" style="173" customWidth="1"/>
    <col min="27" max="27" width="4.109375" style="173" customWidth="1"/>
    <col min="28" max="28" width="5.33203125" style="173" customWidth="1"/>
    <col min="29" max="29" width="4.44140625" style="173" customWidth="1"/>
    <col min="30" max="31" width="4.33203125" style="173" customWidth="1"/>
    <col min="32" max="32" width="8.44140625" style="355" customWidth="1"/>
    <col min="33" max="16384" width="10.33203125" style="173"/>
  </cols>
  <sheetData>
    <row r="1" spans="1:32" ht="14.25" customHeight="1">
      <c r="A1" s="2" t="s">
        <v>274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421">
        <f>59+125</f>
        <v>184</v>
      </c>
      <c r="R1" s="42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2" ht="17.25" customHeight="1">
      <c r="A2" s="174"/>
      <c r="B2" s="175"/>
      <c r="C2" s="177"/>
      <c r="D2" s="177"/>
      <c r="E2" s="177"/>
      <c r="F2" s="177"/>
      <c r="G2" s="420">
        <f>163+6+142</f>
        <v>311</v>
      </c>
      <c r="H2" s="420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420">
        <f>1380+343</f>
        <v>1723</v>
      </c>
      <c r="AA2" s="420"/>
      <c r="AB2" s="177"/>
      <c r="AC2" s="177"/>
      <c r="AD2" s="177"/>
      <c r="AE2" s="177"/>
    </row>
    <row r="3" spans="1:32" ht="15.6">
      <c r="A3" s="395" t="s">
        <v>269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</row>
    <row r="4" spans="1:32" ht="21" customHeight="1">
      <c r="A4" s="425" t="s">
        <v>0</v>
      </c>
      <c r="B4" s="428" t="s">
        <v>4</v>
      </c>
      <c r="C4" s="413" t="s">
        <v>39</v>
      </c>
      <c r="D4" s="413"/>
      <c r="E4" s="439" t="s">
        <v>40</v>
      </c>
      <c r="F4" s="440"/>
      <c r="G4" s="440"/>
      <c r="H4" s="441"/>
      <c r="I4" s="413" t="s">
        <v>264</v>
      </c>
      <c r="J4" s="413"/>
      <c r="K4" s="413" t="s">
        <v>15</v>
      </c>
      <c r="L4" s="413"/>
      <c r="M4" s="413"/>
      <c r="N4" s="413"/>
      <c r="O4" s="413" t="s">
        <v>16</v>
      </c>
      <c r="P4" s="413"/>
      <c r="Q4" s="415" t="s">
        <v>11</v>
      </c>
      <c r="R4" s="415"/>
      <c r="S4" s="415"/>
      <c r="T4" s="415"/>
      <c r="U4" s="415"/>
      <c r="V4" s="415"/>
      <c r="W4" s="431" t="s">
        <v>10</v>
      </c>
      <c r="X4" s="432"/>
      <c r="Y4" s="422" t="s">
        <v>288</v>
      </c>
      <c r="Z4" s="435" t="s">
        <v>265</v>
      </c>
      <c r="AA4" s="436"/>
      <c r="AB4" s="435" t="s">
        <v>266</v>
      </c>
      <c r="AC4" s="436"/>
      <c r="AD4" s="448" t="s">
        <v>12</v>
      </c>
      <c r="AE4" s="449"/>
      <c r="AF4" s="444" t="s">
        <v>36</v>
      </c>
    </row>
    <row r="5" spans="1:32" ht="15.75" customHeight="1">
      <c r="A5" s="426"/>
      <c r="B5" s="429"/>
      <c r="C5" s="425" t="s">
        <v>46</v>
      </c>
      <c r="D5" s="425" t="s">
        <v>47</v>
      </c>
      <c r="E5" s="425" t="s">
        <v>48</v>
      </c>
      <c r="F5" s="442" t="s">
        <v>290</v>
      </c>
      <c r="G5" s="442" t="s">
        <v>289</v>
      </c>
      <c r="H5" s="442" t="s">
        <v>287</v>
      </c>
      <c r="I5" s="413" t="s">
        <v>48</v>
      </c>
      <c r="J5" s="445" t="s">
        <v>272</v>
      </c>
      <c r="K5" s="419" t="s">
        <v>14</v>
      </c>
      <c r="L5" s="419"/>
      <c r="M5" s="419" t="s">
        <v>17</v>
      </c>
      <c r="N5" s="419"/>
      <c r="O5" s="413"/>
      <c r="P5" s="413"/>
      <c r="Q5" s="446" t="s">
        <v>14</v>
      </c>
      <c r="R5" s="447"/>
      <c r="S5" s="446" t="s">
        <v>13</v>
      </c>
      <c r="T5" s="447"/>
      <c r="U5" s="446" t="s">
        <v>18</v>
      </c>
      <c r="V5" s="447"/>
      <c r="W5" s="433"/>
      <c r="X5" s="434"/>
      <c r="Y5" s="423"/>
      <c r="Z5" s="437"/>
      <c r="AA5" s="438"/>
      <c r="AB5" s="437"/>
      <c r="AC5" s="438"/>
      <c r="AD5" s="450"/>
      <c r="AE5" s="451"/>
      <c r="AF5" s="444"/>
    </row>
    <row r="6" spans="1:32" ht="34.5" customHeight="1">
      <c r="A6" s="427"/>
      <c r="B6" s="430"/>
      <c r="C6" s="427"/>
      <c r="D6" s="427"/>
      <c r="E6" s="427"/>
      <c r="F6" s="443"/>
      <c r="G6" s="443"/>
      <c r="H6" s="443"/>
      <c r="I6" s="413"/>
      <c r="J6" s="445"/>
      <c r="K6" s="299" t="s">
        <v>48</v>
      </c>
      <c r="L6" s="299" t="s">
        <v>278</v>
      </c>
      <c r="M6" s="299" t="s">
        <v>48</v>
      </c>
      <c r="N6" s="299" t="s">
        <v>278</v>
      </c>
      <c r="O6" s="299" t="s">
        <v>48</v>
      </c>
      <c r="P6" s="299" t="s">
        <v>278</v>
      </c>
      <c r="Q6" s="299" t="s">
        <v>48</v>
      </c>
      <c r="R6" s="299" t="s">
        <v>290</v>
      </c>
      <c r="S6" s="299" t="s">
        <v>48</v>
      </c>
      <c r="T6" s="299" t="s">
        <v>278</v>
      </c>
      <c r="U6" s="299" t="s">
        <v>48</v>
      </c>
      <c r="V6" s="299" t="s">
        <v>278</v>
      </c>
      <c r="W6" s="299" t="s">
        <v>48</v>
      </c>
      <c r="X6" s="299" t="s">
        <v>278</v>
      </c>
      <c r="Y6" s="424"/>
      <c r="Z6" s="178" t="s">
        <v>48</v>
      </c>
      <c r="AA6" s="299" t="s">
        <v>278</v>
      </c>
      <c r="AB6" s="178" t="s">
        <v>48</v>
      </c>
      <c r="AC6" s="299" t="s">
        <v>278</v>
      </c>
      <c r="AD6" s="178" t="s">
        <v>48</v>
      </c>
      <c r="AE6" s="299" t="s">
        <v>278</v>
      </c>
      <c r="AF6" s="444"/>
    </row>
    <row r="7" spans="1:32" s="184" customFormat="1" ht="11.4">
      <c r="A7" s="180"/>
      <c r="B7" s="181" t="s">
        <v>47</v>
      </c>
      <c r="C7" s="182">
        <f>SUM(C14,C26,C46,C56,C65,C75,C84,C91,C104,C113,C121,C133,C143,C154,C167,C176,C187,C196,C203)</f>
        <v>213249</v>
      </c>
      <c r="D7" s="182">
        <f t="shared" ref="D7:AE7" si="0">SUM(D14,D26,D46,D56,D65,D75,D84,D91,D104,D113,D121,D133,D143,D154,D167,D176,D187,D196,D203)</f>
        <v>910096.2</v>
      </c>
      <c r="E7" s="182">
        <f t="shared" si="0"/>
        <v>1669</v>
      </c>
      <c r="F7" s="182">
        <f>SUM(F14,F26,F46,F56,F65,F75,F84,F91,F104,F113,F121,F133,F143,F154,F167,F176,F187,F196,F203)</f>
        <v>-142</v>
      </c>
      <c r="G7" s="182">
        <f t="shared" ref="G7:H7" si="1">SUM(G14,G26,G46,G56,G65,G75,G84,G91,G104,G113,G121,G133,G143,G154,G167,G176,G187,G196,G203)</f>
        <v>6</v>
      </c>
      <c r="H7" s="182">
        <f t="shared" si="1"/>
        <v>163</v>
      </c>
      <c r="I7" s="182">
        <f t="shared" si="0"/>
        <v>530</v>
      </c>
      <c r="J7" s="182">
        <f t="shared" si="0"/>
        <v>84</v>
      </c>
      <c r="K7" s="182">
        <f t="shared" si="0"/>
        <v>399</v>
      </c>
      <c r="L7" s="182">
        <f>SUM(L14,L26,L46,L56,L65,L75,L84,L91,L104,L113,L121,L133,L143,L154,L167,L176,L187,L196,L203)</f>
        <v>66</v>
      </c>
      <c r="M7" s="182">
        <f t="shared" si="0"/>
        <v>9375</v>
      </c>
      <c r="N7" s="182">
        <f>SUM(N14,N26,N46,N56,N65,N75,N84,N91,N104,N113,N121,N133,N143,N154,N167,N176,N187,N196,N203)</f>
        <v>1723</v>
      </c>
      <c r="O7" s="182">
        <f t="shared" si="0"/>
        <v>286</v>
      </c>
      <c r="P7" s="182">
        <f t="shared" si="0"/>
        <v>59</v>
      </c>
      <c r="Q7" s="182">
        <f t="shared" si="0"/>
        <v>201</v>
      </c>
      <c r="R7" s="182">
        <f t="shared" si="0"/>
        <v>67</v>
      </c>
      <c r="S7" s="182">
        <f t="shared" si="0"/>
        <v>20903</v>
      </c>
      <c r="T7" s="182">
        <f t="shared" si="0"/>
        <v>630</v>
      </c>
      <c r="U7" s="182">
        <f t="shared" si="0"/>
        <v>13178</v>
      </c>
      <c r="V7" s="182">
        <f t="shared" si="0"/>
        <v>1307</v>
      </c>
      <c r="W7" s="182">
        <f t="shared" si="0"/>
        <v>30</v>
      </c>
      <c r="X7" s="182">
        <f t="shared" si="0"/>
        <v>15</v>
      </c>
      <c r="Y7" s="182">
        <f t="shared" ref="Y7" si="2">SUM(Y14,Y26,Y46,Y56,Y65,Y75,Y84,Y91,Y104,Y113,Y121,Y133,Y143,Y154,Y167,Y176,Y187,Y196,Y203)</f>
        <v>3</v>
      </c>
      <c r="Z7" s="182">
        <f t="shared" si="0"/>
        <v>188768</v>
      </c>
      <c r="AA7" s="182">
        <f>SUM(AA14,AA26,AA46,AA56,AA65,AA75,AA84,AA91,AA104,AA113,AA121,AA133,AA143,AA154,AA167,AA176,AA187,AA196,AA203)</f>
        <v>12800</v>
      </c>
      <c r="AB7" s="182">
        <f t="shared" si="0"/>
        <v>87967</v>
      </c>
      <c r="AC7" s="182">
        <f t="shared" si="0"/>
        <v>5000</v>
      </c>
      <c r="AD7" s="182">
        <f t="shared" si="0"/>
        <v>53</v>
      </c>
      <c r="AE7" s="182">
        <f t="shared" si="0"/>
        <v>8</v>
      </c>
      <c r="AF7" s="187"/>
    </row>
    <row r="8" spans="1:32" s="184" customFormat="1" ht="11.4">
      <c r="A8" s="180"/>
      <c r="B8" s="181" t="s">
        <v>52</v>
      </c>
      <c r="C8" s="182">
        <f t="shared" ref="C8" si="3">SUM(C9:C11)</f>
        <v>56000</v>
      </c>
      <c r="D8" s="182">
        <f>SUM(D9:D11)</f>
        <v>268514</v>
      </c>
      <c r="E8" s="182">
        <f t="shared" ref="E8:AE8" si="4">SUM(E9:E11)</f>
        <v>387</v>
      </c>
      <c r="F8" s="182">
        <f t="shared" si="4"/>
        <v>-12</v>
      </c>
      <c r="G8" s="182">
        <f t="shared" ref="G8:H8" si="5">SUM(G9:G11)</f>
        <v>0</v>
      </c>
      <c r="H8" s="182">
        <f t="shared" si="5"/>
        <v>23</v>
      </c>
      <c r="I8" s="182">
        <f t="shared" si="4"/>
        <v>129</v>
      </c>
      <c r="J8" s="182">
        <f t="shared" si="4"/>
        <v>51</v>
      </c>
      <c r="K8" s="182">
        <f t="shared" si="4"/>
        <v>187</v>
      </c>
      <c r="L8" s="182">
        <f t="shared" si="4"/>
        <v>56</v>
      </c>
      <c r="M8" s="182">
        <f t="shared" si="4"/>
        <v>3460</v>
      </c>
      <c r="N8" s="182">
        <f t="shared" si="4"/>
        <v>1320</v>
      </c>
      <c r="O8" s="182">
        <f t="shared" si="4"/>
        <v>133</v>
      </c>
      <c r="P8" s="182">
        <f t="shared" si="4"/>
        <v>50</v>
      </c>
      <c r="Q8" s="182">
        <f t="shared" si="4"/>
        <v>0</v>
      </c>
      <c r="R8" s="182">
        <f t="shared" si="4"/>
        <v>0</v>
      </c>
      <c r="S8" s="182">
        <f t="shared" si="4"/>
        <v>0</v>
      </c>
      <c r="T8" s="182">
        <f t="shared" si="4"/>
        <v>0</v>
      </c>
      <c r="U8" s="182">
        <f t="shared" si="4"/>
        <v>5435</v>
      </c>
      <c r="V8" s="182">
        <f t="shared" si="4"/>
        <v>1205</v>
      </c>
      <c r="W8" s="182">
        <f t="shared" si="4"/>
        <v>0</v>
      </c>
      <c r="X8" s="182">
        <f t="shared" si="4"/>
        <v>0</v>
      </c>
      <c r="Y8" s="182">
        <f t="shared" ref="Y8" si="6">SUM(Y9:Y11)</f>
        <v>0</v>
      </c>
      <c r="Z8" s="182">
        <f t="shared" si="4"/>
        <v>54600</v>
      </c>
      <c r="AA8" s="182">
        <f t="shared" si="4"/>
        <v>11800</v>
      </c>
      <c r="AB8" s="182">
        <f t="shared" si="4"/>
        <v>23650</v>
      </c>
      <c r="AC8" s="182">
        <f t="shared" si="4"/>
        <v>5000</v>
      </c>
      <c r="AD8" s="182">
        <f t="shared" si="4"/>
        <v>39</v>
      </c>
      <c r="AE8" s="182">
        <f t="shared" si="4"/>
        <v>3</v>
      </c>
      <c r="AF8" s="187"/>
    </row>
    <row r="9" spans="1:32" s="184" customFormat="1" ht="11.4">
      <c r="A9" s="180"/>
      <c r="B9" s="186" t="s">
        <v>53</v>
      </c>
      <c r="C9" s="182">
        <f t="shared" ref="C9:D9" si="7">SUM(C15,C18,C27,C31,C47,C57,C66,C76,C85,C92,C105,C114,C122,C134,C144,C155,C168,C177,C188)</f>
        <v>38000</v>
      </c>
      <c r="D9" s="182">
        <f t="shared" si="7"/>
        <v>201439.50000000003</v>
      </c>
      <c r="E9" s="182">
        <f t="shared" ref="E9:AE9" si="8">SUM(E15,E18,E27,E31,E47,E57,E66,E76,E85,E92,E105,E114,E122,E134,E144,E155,E168,E177,E188)</f>
        <v>387</v>
      </c>
      <c r="F9" s="182">
        <f t="shared" si="8"/>
        <v>-12</v>
      </c>
      <c r="G9" s="182">
        <f t="shared" ref="G9:H9" si="9">SUM(G15,G18,G27,G31,G47,G57,G66,G76,G85,G92,G105,G114,G122,G134,G144,G155,G168,G177,G188)</f>
        <v>0</v>
      </c>
      <c r="H9" s="182">
        <f t="shared" si="9"/>
        <v>23</v>
      </c>
      <c r="I9" s="182">
        <f t="shared" si="8"/>
        <v>115</v>
      </c>
      <c r="J9" s="182">
        <f t="shared" si="8"/>
        <v>47</v>
      </c>
      <c r="K9" s="182">
        <f t="shared" si="8"/>
        <v>167</v>
      </c>
      <c r="L9" s="182">
        <f t="shared" si="8"/>
        <v>55</v>
      </c>
      <c r="M9" s="182">
        <f t="shared" si="8"/>
        <v>3280</v>
      </c>
      <c r="N9" s="182">
        <f t="shared" si="8"/>
        <v>1320</v>
      </c>
      <c r="O9" s="182">
        <f t="shared" si="8"/>
        <v>118</v>
      </c>
      <c r="P9" s="182">
        <f t="shared" si="8"/>
        <v>46</v>
      </c>
      <c r="Q9" s="182">
        <f t="shared" si="8"/>
        <v>0</v>
      </c>
      <c r="R9" s="182">
        <f t="shared" si="8"/>
        <v>0</v>
      </c>
      <c r="S9" s="182">
        <f t="shared" si="8"/>
        <v>0</v>
      </c>
      <c r="T9" s="182">
        <f t="shared" si="8"/>
        <v>0</v>
      </c>
      <c r="U9" s="182">
        <f t="shared" si="8"/>
        <v>4995</v>
      </c>
      <c r="V9" s="182">
        <f t="shared" si="8"/>
        <v>1205</v>
      </c>
      <c r="W9" s="182">
        <f t="shared" si="8"/>
        <v>0</v>
      </c>
      <c r="X9" s="182">
        <f t="shared" si="8"/>
        <v>0</v>
      </c>
      <c r="Y9" s="182">
        <f t="shared" ref="Y9" si="10">SUM(Y15,Y18,Y27,Y31,Y47,Y57,Y66,Y76,Y85,Y92,Y105,Y114,Y122,Y134,Y144,Y155,Y168,Y177,Y188)</f>
        <v>0</v>
      </c>
      <c r="Z9" s="182">
        <f t="shared" si="8"/>
        <v>50900</v>
      </c>
      <c r="AA9" s="182">
        <f t="shared" si="8"/>
        <v>11800</v>
      </c>
      <c r="AB9" s="182">
        <f t="shared" si="8"/>
        <v>19250</v>
      </c>
      <c r="AC9" s="182">
        <f t="shared" si="8"/>
        <v>5000</v>
      </c>
      <c r="AD9" s="182">
        <f t="shared" si="8"/>
        <v>36</v>
      </c>
      <c r="AE9" s="182">
        <f t="shared" si="8"/>
        <v>3</v>
      </c>
      <c r="AF9" s="187"/>
    </row>
    <row r="10" spans="1:32" s="184" customFormat="1" ht="11.4">
      <c r="A10" s="180"/>
      <c r="B10" s="186" t="s">
        <v>0</v>
      </c>
      <c r="C10" s="182">
        <f t="shared" ref="C10:D10" si="11">SUM(C19,C34:C35,C51:C52,C61,C95:C96,C127,C180)</f>
        <v>18000</v>
      </c>
      <c r="D10" s="182">
        <f t="shared" si="11"/>
        <v>67074.5</v>
      </c>
      <c r="E10" s="182">
        <f t="shared" ref="E10:AE10" si="12">SUM(E19,E34:E35,E51:E52,E61,E95:E96,E127,E180)</f>
        <v>0</v>
      </c>
      <c r="F10" s="182">
        <f t="shared" si="12"/>
        <v>0</v>
      </c>
      <c r="G10" s="182">
        <f t="shared" ref="G10:H10" si="13">SUM(G19,G34:G35,G51:G52,G61,G95:G96,G127,G180)</f>
        <v>0</v>
      </c>
      <c r="H10" s="182">
        <f t="shared" si="13"/>
        <v>0</v>
      </c>
      <c r="I10" s="182">
        <f t="shared" si="12"/>
        <v>14</v>
      </c>
      <c r="J10" s="182">
        <f t="shared" si="12"/>
        <v>4</v>
      </c>
      <c r="K10" s="182">
        <f t="shared" si="12"/>
        <v>20</v>
      </c>
      <c r="L10" s="182">
        <f t="shared" si="12"/>
        <v>1</v>
      </c>
      <c r="M10" s="182">
        <f t="shared" si="12"/>
        <v>180</v>
      </c>
      <c r="N10" s="182">
        <f t="shared" si="12"/>
        <v>0</v>
      </c>
      <c r="O10" s="182">
        <f t="shared" si="12"/>
        <v>15</v>
      </c>
      <c r="P10" s="182">
        <f t="shared" si="12"/>
        <v>4</v>
      </c>
      <c r="Q10" s="182">
        <f t="shared" si="12"/>
        <v>0</v>
      </c>
      <c r="R10" s="182">
        <f t="shared" si="12"/>
        <v>0</v>
      </c>
      <c r="S10" s="182">
        <f t="shared" si="12"/>
        <v>0</v>
      </c>
      <c r="T10" s="182">
        <f t="shared" si="12"/>
        <v>0</v>
      </c>
      <c r="U10" s="182">
        <f t="shared" si="12"/>
        <v>440</v>
      </c>
      <c r="V10" s="182">
        <f t="shared" si="12"/>
        <v>0</v>
      </c>
      <c r="W10" s="182">
        <f t="shared" si="12"/>
        <v>0</v>
      </c>
      <c r="X10" s="182">
        <f t="shared" si="12"/>
        <v>0</v>
      </c>
      <c r="Y10" s="182">
        <f t="shared" ref="Y10" si="14">SUM(Y19,Y34:Y35,Y51:Y52,Y61,Y95:Y96,Y127,Y180)</f>
        <v>0</v>
      </c>
      <c r="Z10" s="182">
        <f t="shared" si="12"/>
        <v>3700</v>
      </c>
      <c r="AA10" s="182">
        <f t="shared" si="12"/>
        <v>0</v>
      </c>
      <c r="AB10" s="182">
        <f t="shared" si="12"/>
        <v>4400</v>
      </c>
      <c r="AC10" s="182">
        <f t="shared" si="12"/>
        <v>0</v>
      </c>
      <c r="AD10" s="182">
        <f t="shared" si="12"/>
        <v>3</v>
      </c>
      <c r="AE10" s="182">
        <f t="shared" si="12"/>
        <v>0</v>
      </c>
      <c r="AF10" s="187"/>
    </row>
    <row r="11" spans="1:32" s="184" customFormat="1" ht="11.4">
      <c r="A11" s="180"/>
      <c r="B11" s="186" t="s">
        <v>54</v>
      </c>
      <c r="C11" s="182">
        <f t="shared" ref="C11:D11" si="15">SUM(C20,C36,C53,C62,C69,C77,C88,C97,C108,C118,C128,C140,C149,C160,C169,C181,C191)</f>
        <v>0</v>
      </c>
      <c r="D11" s="182">
        <f t="shared" si="15"/>
        <v>0</v>
      </c>
      <c r="E11" s="182">
        <f t="shared" ref="E11:AE11" si="16">SUM(E20,E36,E53,E62,E69,E77,E88,E97,E108,E118,E128,E140,E149,E160,E169,E181,E191)</f>
        <v>0</v>
      </c>
      <c r="F11" s="182">
        <f t="shared" si="16"/>
        <v>0</v>
      </c>
      <c r="G11" s="182">
        <f t="shared" ref="G11:H11" si="17">SUM(G20,G36,G53,G62,G69,G77,G88,G97,G108,G118,G128,G140,G149,G160,G169,G181,G191)</f>
        <v>0</v>
      </c>
      <c r="H11" s="182">
        <f t="shared" si="17"/>
        <v>0</v>
      </c>
      <c r="I11" s="182">
        <f t="shared" si="16"/>
        <v>0</v>
      </c>
      <c r="J11" s="182">
        <f t="shared" si="16"/>
        <v>0</v>
      </c>
      <c r="K11" s="182">
        <f t="shared" si="16"/>
        <v>0</v>
      </c>
      <c r="L11" s="182">
        <f t="shared" si="16"/>
        <v>0</v>
      </c>
      <c r="M11" s="182">
        <f t="shared" si="16"/>
        <v>0</v>
      </c>
      <c r="N11" s="182">
        <f t="shared" si="16"/>
        <v>0</v>
      </c>
      <c r="O11" s="182">
        <f t="shared" si="16"/>
        <v>0</v>
      </c>
      <c r="P11" s="182">
        <f t="shared" si="16"/>
        <v>0</v>
      </c>
      <c r="Q11" s="182">
        <f t="shared" si="16"/>
        <v>0</v>
      </c>
      <c r="R11" s="182">
        <f t="shared" si="16"/>
        <v>0</v>
      </c>
      <c r="S11" s="182">
        <f t="shared" si="16"/>
        <v>0</v>
      </c>
      <c r="T11" s="182">
        <f t="shared" si="16"/>
        <v>0</v>
      </c>
      <c r="U11" s="182">
        <f t="shared" si="16"/>
        <v>0</v>
      </c>
      <c r="V11" s="182">
        <f t="shared" si="16"/>
        <v>0</v>
      </c>
      <c r="W11" s="182">
        <f t="shared" si="16"/>
        <v>0</v>
      </c>
      <c r="X11" s="182">
        <f t="shared" si="16"/>
        <v>0</v>
      </c>
      <c r="Y11" s="182">
        <f t="shared" ref="Y11" si="18">SUM(Y20,Y36,Y53,Y62,Y69,Y77,Y88,Y97,Y108,Y118,Y128,Y140,Y149,Y160,Y169,Y181,Y191)</f>
        <v>0</v>
      </c>
      <c r="Z11" s="182">
        <f t="shared" si="16"/>
        <v>0</v>
      </c>
      <c r="AA11" s="182">
        <f t="shared" si="16"/>
        <v>0</v>
      </c>
      <c r="AB11" s="182">
        <f t="shared" si="16"/>
        <v>0</v>
      </c>
      <c r="AC11" s="182">
        <f t="shared" si="16"/>
        <v>0</v>
      </c>
      <c r="AD11" s="182">
        <f t="shared" si="16"/>
        <v>0</v>
      </c>
      <c r="AE11" s="182">
        <f t="shared" si="16"/>
        <v>0</v>
      </c>
      <c r="AF11" s="187"/>
    </row>
    <row r="12" spans="1:32" s="184" customFormat="1" ht="11.4">
      <c r="A12" s="180"/>
      <c r="B12" s="181" t="s">
        <v>55</v>
      </c>
      <c r="C12" s="182">
        <f t="shared" ref="C12:AE12" si="19">SUM(C21:C22,C37,C40,C54,C63,C70,C78,C89,C98,C109,C119,C129,C141,C150,C161,C170,C182,C192)</f>
        <v>62200</v>
      </c>
      <c r="D12" s="182">
        <f t="shared" si="19"/>
        <v>263623.09999999998</v>
      </c>
      <c r="E12" s="182">
        <f t="shared" si="19"/>
        <v>674</v>
      </c>
      <c r="F12" s="182">
        <f t="shared" si="19"/>
        <v>-43</v>
      </c>
      <c r="G12" s="182">
        <f t="shared" ref="G12:H12" si="20">SUM(G21:G22,G37,G40,G54,G63,G70,G78,G89,G98,G109,G119,G129,G141,G150,G161,G170,G182,G192)</f>
        <v>6</v>
      </c>
      <c r="H12" s="182">
        <f t="shared" si="20"/>
        <v>108</v>
      </c>
      <c r="I12" s="182">
        <f t="shared" si="19"/>
        <v>190</v>
      </c>
      <c r="J12" s="182"/>
      <c r="K12" s="182">
        <f t="shared" si="19"/>
        <v>89</v>
      </c>
      <c r="L12" s="182">
        <f t="shared" si="19"/>
        <v>0</v>
      </c>
      <c r="M12" s="182">
        <f t="shared" si="19"/>
        <v>2525</v>
      </c>
      <c r="N12" s="182">
        <f>SUM(N21:N22,N37,N40,N54,N63,N70,N78,N89,N98,N109,N119,N129,N141,N150,N161,N170,N182,N192)</f>
        <v>60</v>
      </c>
      <c r="O12" s="182">
        <f t="shared" si="19"/>
        <v>45</v>
      </c>
      <c r="P12" s="182">
        <f t="shared" si="19"/>
        <v>0</v>
      </c>
      <c r="Q12" s="182">
        <f t="shared" si="19"/>
        <v>52</v>
      </c>
      <c r="R12" s="182">
        <f t="shared" si="19"/>
        <v>43</v>
      </c>
      <c r="S12" s="182">
        <f t="shared" si="19"/>
        <v>4395</v>
      </c>
      <c r="T12" s="182">
        <f t="shared" si="19"/>
        <v>20</v>
      </c>
      <c r="U12" s="182">
        <f t="shared" si="19"/>
        <v>2990</v>
      </c>
      <c r="V12" s="182">
        <f t="shared" si="19"/>
        <v>50</v>
      </c>
      <c r="W12" s="182">
        <f t="shared" si="19"/>
        <v>15</v>
      </c>
      <c r="X12" s="182">
        <f t="shared" si="19"/>
        <v>12</v>
      </c>
      <c r="Y12" s="182">
        <f t="shared" si="19"/>
        <v>2</v>
      </c>
      <c r="Z12" s="182">
        <f t="shared" si="19"/>
        <v>68192</v>
      </c>
      <c r="AA12" s="182">
        <f t="shared" si="19"/>
        <v>0</v>
      </c>
      <c r="AB12" s="182">
        <f t="shared" si="19"/>
        <v>17506</v>
      </c>
      <c r="AC12" s="182">
        <f t="shared" si="19"/>
        <v>0</v>
      </c>
      <c r="AD12" s="182">
        <f t="shared" si="19"/>
        <v>11</v>
      </c>
      <c r="AE12" s="182">
        <f t="shared" si="19"/>
        <v>4</v>
      </c>
      <c r="AF12" s="187"/>
    </row>
    <row r="13" spans="1:32" s="184" customFormat="1" ht="11.4">
      <c r="A13" s="180"/>
      <c r="B13" s="181" t="s">
        <v>1</v>
      </c>
      <c r="C13" s="182">
        <f t="shared" ref="C13:AE13" si="21">SUM(C23:C25,C44:C45,C55,C64,C74,C81,C90,C101,C112,C120,C132,C142,C153,C166,C173,C186,C195)</f>
        <v>52849</v>
      </c>
      <c r="D13" s="182">
        <f>SUM(D23:D25,D44:D45,D55,D64,D74,D81,D90,D101,D112,D120,D132,D142,D153,D166,D173,D186,D195)</f>
        <v>230060</v>
      </c>
      <c r="E13" s="182">
        <f t="shared" ref="E13:F13" si="22">SUM(E23:E25,E44:E45,E55,E64,E74,E81,E90,E101,E112,E120,E132,E142,E153,E166,E173,E186,E195)</f>
        <v>427</v>
      </c>
      <c r="F13" s="182">
        <f t="shared" si="22"/>
        <v>-75</v>
      </c>
      <c r="G13" s="182">
        <f t="shared" ref="G13:H13" si="23">SUM(G23:G25,G44:G45,G55,G64,G74,G81,G90,G101,G112,G120,G132,G142,G153,G166,G173,G186,G195)</f>
        <v>0</v>
      </c>
      <c r="H13" s="182">
        <f t="shared" si="23"/>
        <v>32</v>
      </c>
      <c r="I13" s="182">
        <f t="shared" si="21"/>
        <v>170</v>
      </c>
      <c r="J13" s="182">
        <f t="shared" si="21"/>
        <v>8</v>
      </c>
      <c r="K13" s="182">
        <f t="shared" si="21"/>
        <v>90</v>
      </c>
      <c r="L13" s="182">
        <f t="shared" si="21"/>
        <v>2</v>
      </c>
      <c r="M13" s="182">
        <f t="shared" si="21"/>
        <v>2490</v>
      </c>
      <c r="N13" s="182">
        <f t="shared" si="21"/>
        <v>0</v>
      </c>
      <c r="O13" s="182">
        <f t="shared" si="21"/>
        <v>91</v>
      </c>
      <c r="P13" s="182">
        <f t="shared" si="21"/>
        <v>2</v>
      </c>
      <c r="Q13" s="182">
        <f t="shared" si="21"/>
        <v>110</v>
      </c>
      <c r="R13" s="182">
        <f t="shared" si="21"/>
        <v>11</v>
      </c>
      <c r="S13" s="182">
        <f t="shared" si="21"/>
        <v>11460</v>
      </c>
      <c r="T13" s="182">
        <f t="shared" si="21"/>
        <v>0</v>
      </c>
      <c r="U13" s="182">
        <f t="shared" si="21"/>
        <v>4036</v>
      </c>
      <c r="V13" s="182">
        <f t="shared" si="21"/>
        <v>0</v>
      </c>
      <c r="W13" s="182">
        <f t="shared" si="21"/>
        <v>12</v>
      </c>
      <c r="X13" s="182">
        <f>SUM(X23:X25,X44:X45,X55,X64,X74,X81,X90,X101,X112,X120,X132,X142,X153,X166,X173,X186,X195)</f>
        <v>3</v>
      </c>
      <c r="Y13" s="182">
        <f>SUM(Y23:Y25,Y44:Y45,Y55,Y64,Y74,Y81,Y90,Y101,Y112,Y120,Y132,Y142,Y153,Y166,Y173,Y186,Y195)</f>
        <v>1</v>
      </c>
      <c r="Z13" s="182">
        <f t="shared" si="21"/>
        <v>48520</v>
      </c>
      <c r="AA13" s="182">
        <f t="shared" si="21"/>
        <v>0</v>
      </c>
      <c r="AB13" s="182">
        <f t="shared" si="21"/>
        <v>22811</v>
      </c>
      <c r="AC13" s="182">
        <f t="shared" si="21"/>
        <v>0</v>
      </c>
      <c r="AD13" s="182">
        <f t="shared" si="21"/>
        <v>2</v>
      </c>
      <c r="AE13" s="182">
        <f t="shared" si="21"/>
        <v>0</v>
      </c>
      <c r="AF13" s="187"/>
    </row>
    <row r="14" spans="1:32" s="184" customFormat="1" ht="11.4">
      <c r="A14" s="189" t="s">
        <v>5</v>
      </c>
      <c r="B14" s="190" t="s">
        <v>56</v>
      </c>
      <c r="C14" s="191">
        <f t="shared" ref="C14:AE14" si="24">SUM(C15,C18:C20,C21:C25)</f>
        <v>24900</v>
      </c>
      <c r="D14" s="191">
        <f t="shared" si="24"/>
        <v>72037.100000000006</v>
      </c>
      <c r="E14" s="191">
        <f t="shared" si="24"/>
        <v>168</v>
      </c>
      <c r="F14" s="191">
        <f t="shared" si="24"/>
        <v>-51</v>
      </c>
      <c r="G14" s="191">
        <f t="shared" si="24"/>
        <v>0</v>
      </c>
      <c r="H14" s="191">
        <f t="shared" si="24"/>
        <v>0</v>
      </c>
      <c r="I14" s="191">
        <f t="shared" si="24"/>
        <v>54</v>
      </c>
      <c r="J14" s="191">
        <f t="shared" si="24"/>
        <v>9</v>
      </c>
      <c r="K14" s="191">
        <f t="shared" si="24"/>
        <v>41</v>
      </c>
      <c r="L14" s="191">
        <f t="shared" si="24"/>
        <v>3</v>
      </c>
      <c r="M14" s="191">
        <f t="shared" si="24"/>
        <v>840</v>
      </c>
      <c r="N14" s="191">
        <f t="shared" si="24"/>
        <v>0</v>
      </c>
      <c r="O14" s="191">
        <f t="shared" si="24"/>
        <v>31</v>
      </c>
      <c r="P14" s="191">
        <f t="shared" si="24"/>
        <v>6</v>
      </c>
      <c r="Q14" s="191">
        <f t="shared" si="24"/>
        <v>18</v>
      </c>
      <c r="R14" s="191">
        <f t="shared" si="24"/>
        <v>10</v>
      </c>
      <c r="S14" s="191">
        <f t="shared" si="24"/>
        <v>1470</v>
      </c>
      <c r="T14" s="191">
        <f t="shared" si="24"/>
        <v>0</v>
      </c>
      <c r="U14" s="191">
        <f t="shared" si="24"/>
        <v>1520</v>
      </c>
      <c r="V14" s="191">
        <f t="shared" si="24"/>
        <v>0</v>
      </c>
      <c r="W14" s="191">
        <f t="shared" si="24"/>
        <v>4</v>
      </c>
      <c r="X14" s="191">
        <f t="shared" si="24"/>
        <v>2</v>
      </c>
      <c r="Y14" s="191">
        <f t="shared" si="24"/>
        <v>0</v>
      </c>
      <c r="Z14" s="191">
        <f t="shared" si="24"/>
        <v>20700</v>
      </c>
      <c r="AA14" s="191">
        <f t="shared" si="24"/>
        <v>3000</v>
      </c>
      <c r="AB14" s="191">
        <f t="shared" si="24"/>
        <v>7000</v>
      </c>
      <c r="AC14" s="191">
        <f t="shared" si="24"/>
        <v>0</v>
      </c>
      <c r="AD14" s="191">
        <f t="shared" si="24"/>
        <v>8</v>
      </c>
      <c r="AE14" s="191">
        <f t="shared" si="24"/>
        <v>0</v>
      </c>
      <c r="AF14" s="187"/>
    </row>
    <row r="15" spans="1:32" s="198" customFormat="1" ht="11.4">
      <c r="A15" s="193">
        <v>1</v>
      </c>
      <c r="B15" s="194" t="s">
        <v>57</v>
      </c>
      <c r="C15" s="195">
        <v>2000</v>
      </c>
      <c r="D15" s="195">
        <v>6832</v>
      </c>
      <c r="E15" s="195">
        <v>18</v>
      </c>
      <c r="F15" s="195">
        <v>0</v>
      </c>
      <c r="G15" s="195"/>
      <c r="H15" s="195"/>
      <c r="I15" s="195">
        <f>SUM(I16:I17)</f>
        <v>7</v>
      </c>
      <c r="J15" s="324">
        <f>I15-'CSVC 2024'!E15</f>
        <v>2</v>
      </c>
      <c r="K15" s="195">
        <f t="shared" ref="K15:AD15" si="25">SUM(K16:K17)</f>
        <v>9</v>
      </c>
      <c r="L15" s="327">
        <f>K15-'CSVC 2024'!F15</f>
        <v>1</v>
      </c>
      <c r="M15" s="195">
        <f t="shared" si="25"/>
        <v>150</v>
      </c>
      <c r="N15" s="327">
        <f>M15-'CSVC 2024'!G15</f>
        <v>0</v>
      </c>
      <c r="O15" s="195">
        <f t="shared" si="25"/>
        <v>6</v>
      </c>
      <c r="P15" s="327">
        <f>O15-'CSVC 2024'!H15</f>
        <v>1</v>
      </c>
      <c r="Q15" s="195">
        <f t="shared" si="25"/>
        <v>0</v>
      </c>
      <c r="R15" s="327">
        <f>Q15-'CSVC 2024'!I15</f>
        <v>0</v>
      </c>
      <c r="S15" s="195">
        <f t="shared" si="25"/>
        <v>0</v>
      </c>
      <c r="T15" s="327">
        <f>S15-'CSVC 2024'!J15</f>
        <v>0</v>
      </c>
      <c r="U15" s="195">
        <f t="shared" si="25"/>
        <v>150</v>
      </c>
      <c r="V15" s="195">
        <f t="shared" ref="V15" si="26">SUM(V16:V17)</f>
        <v>0</v>
      </c>
      <c r="W15" s="195">
        <f t="shared" ref="W15" si="27">SUM(W16:W17)</f>
        <v>0</v>
      </c>
      <c r="X15" s="195">
        <f t="shared" ref="X15" si="28">SUM(X16:X17)</f>
        <v>0</v>
      </c>
      <c r="Y15" s="195">
        <f t="shared" ref="Y15" si="29">SUM(Y16:Y17)</f>
        <v>0</v>
      </c>
      <c r="Z15" s="195">
        <f t="shared" si="25"/>
        <v>5500</v>
      </c>
      <c r="AA15" s="327">
        <f>Z15-'CSVC 2024'!M15</f>
        <v>2500</v>
      </c>
      <c r="AB15" s="195">
        <f t="shared" si="25"/>
        <v>2500</v>
      </c>
      <c r="AC15" s="195">
        <f t="shared" si="25"/>
        <v>0</v>
      </c>
      <c r="AD15" s="195">
        <f t="shared" si="25"/>
        <v>2</v>
      </c>
      <c r="AE15" s="196">
        <f>AD15-'CSVC 2024'!O15</f>
        <v>0</v>
      </c>
      <c r="AF15" s="301"/>
    </row>
    <row r="16" spans="1:32">
      <c r="A16" s="173"/>
      <c r="B16" s="199" t="s">
        <v>58</v>
      </c>
      <c r="C16" s="50">
        <v>2000</v>
      </c>
      <c r="D16" s="50">
        <v>4100</v>
      </c>
      <c r="E16" s="195">
        <v>12</v>
      </c>
      <c r="F16" s="195">
        <v>1</v>
      </c>
      <c r="G16" s="195"/>
      <c r="H16" s="195"/>
      <c r="I16" s="323">
        <v>4</v>
      </c>
      <c r="J16" s="324">
        <f>I16-'CSVC 2024'!E16</f>
        <v>1</v>
      </c>
      <c r="K16" s="323">
        <v>7</v>
      </c>
      <c r="L16" s="327">
        <f>K16-'CSVC 2024'!F16</f>
        <v>1</v>
      </c>
      <c r="M16" s="323">
        <v>100</v>
      </c>
      <c r="N16" s="327">
        <f>M16-'CSVC 2024'!G16</f>
        <v>0</v>
      </c>
      <c r="O16" s="323">
        <v>5</v>
      </c>
      <c r="P16" s="327">
        <f>O16-'CSVC 2024'!H16</f>
        <v>1</v>
      </c>
      <c r="Q16" s="323"/>
      <c r="R16" s="327">
        <f>Q16-'CSVC 2024'!I16</f>
        <v>0</v>
      </c>
      <c r="S16" s="323"/>
      <c r="T16" s="327">
        <f>S16-'CSVC 2024'!J16</f>
        <v>0</v>
      </c>
      <c r="U16" s="323">
        <v>100</v>
      </c>
      <c r="V16" s="327">
        <f>U16-'CSVC 2024'!K16</f>
        <v>0</v>
      </c>
      <c r="W16" s="323"/>
      <c r="X16" s="327">
        <f>W16-'CSVC 2024'!L16</f>
        <v>0</v>
      </c>
      <c r="Y16" s="323"/>
      <c r="Z16" s="323">
        <v>2500</v>
      </c>
      <c r="AA16" s="327">
        <f>Z16-'CSVC 2024'!M16</f>
        <v>1500</v>
      </c>
      <c r="AB16" s="323">
        <v>1500</v>
      </c>
      <c r="AC16" s="196">
        <f>AB16-'CSVC 2024'!N16</f>
        <v>0</v>
      </c>
      <c r="AD16" s="323">
        <v>1</v>
      </c>
      <c r="AE16" s="196">
        <f>AD16-'CSVC 2024'!O16</f>
        <v>0</v>
      </c>
      <c r="AF16" s="318"/>
    </row>
    <row r="17" spans="1:32">
      <c r="A17" s="204"/>
      <c r="B17" s="199" t="s">
        <v>59</v>
      </c>
      <c r="C17" s="50"/>
      <c r="D17" s="50">
        <v>2732</v>
      </c>
      <c r="E17" s="195">
        <v>6</v>
      </c>
      <c r="F17" s="195">
        <v>-1</v>
      </c>
      <c r="G17" s="195"/>
      <c r="H17" s="195"/>
      <c r="I17" s="323">
        <v>3</v>
      </c>
      <c r="J17" s="324">
        <f>I17-'CSVC 2024'!E17</f>
        <v>1</v>
      </c>
      <c r="K17" s="323">
        <v>2</v>
      </c>
      <c r="L17" s="327">
        <f>K17-'CSVC 2024'!F17</f>
        <v>0</v>
      </c>
      <c r="M17" s="323">
        <v>50</v>
      </c>
      <c r="N17" s="327">
        <f>M17-'CSVC 2024'!G17</f>
        <v>0</v>
      </c>
      <c r="O17" s="323">
        <v>1</v>
      </c>
      <c r="P17" s="327">
        <f>O17-'CSVC 2024'!H17</f>
        <v>0</v>
      </c>
      <c r="Q17" s="323"/>
      <c r="R17" s="327">
        <f>Q17-'CSVC 2024'!I17</f>
        <v>0</v>
      </c>
      <c r="S17" s="323"/>
      <c r="T17" s="327">
        <f>S17-'CSVC 2024'!J17</f>
        <v>0</v>
      </c>
      <c r="U17" s="323">
        <v>50</v>
      </c>
      <c r="V17" s="327">
        <f>U17-'CSVC 2024'!K17</f>
        <v>0</v>
      </c>
      <c r="W17" s="323"/>
      <c r="X17" s="327">
        <f>W17-'CSVC 2024'!L17</f>
        <v>0</v>
      </c>
      <c r="Y17" s="323"/>
      <c r="Z17" s="323">
        <v>3000</v>
      </c>
      <c r="AA17" s="327">
        <f>Z17-'CSVC 2024'!M17</f>
        <v>1000</v>
      </c>
      <c r="AB17" s="323">
        <v>1000</v>
      </c>
      <c r="AC17" s="196">
        <f>AB17-'CSVC 2024'!N17</f>
        <v>0</v>
      </c>
      <c r="AD17" s="323">
        <v>1</v>
      </c>
      <c r="AE17" s="196">
        <f>AD17-'CSVC 2024'!O17</f>
        <v>0</v>
      </c>
      <c r="AF17" s="318"/>
    </row>
    <row r="18" spans="1:32" s="211" customFormat="1">
      <c r="A18" s="205">
        <v>2</v>
      </c>
      <c r="B18" s="206" t="s">
        <v>60</v>
      </c>
      <c r="C18" s="208">
        <v>2000</v>
      </c>
      <c r="D18" s="209">
        <v>9400</v>
      </c>
      <c r="E18" s="195">
        <v>16</v>
      </c>
      <c r="F18" s="195">
        <v>-1</v>
      </c>
      <c r="G18" s="195"/>
      <c r="H18" s="195"/>
      <c r="I18" s="324">
        <v>6</v>
      </c>
      <c r="J18" s="324">
        <f>I18-'CSVC 2024'!E18</f>
        <v>3</v>
      </c>
      <c r="K18" s="325">
        <v>7</v>
      </c>
      <c r="L18" s="327">
        <f>K18-'CSVC 2024'!F18</f>
        <v>1</v>
      </c>
      <c r="M18" s="325">
        <v>120</v>
      </c>
      <c r="N18" s="327">
        <f>M18-'CSVC 2024'!G18</f>
        <v>0</v>
      </c>
      <c r="O18" s="325">
        <v>4</v>
      </c>
      <c r="P18" s="327">
        <f>O18-'CSVC 2024'!H18</f>
        <v>0</v>
      </c>
      <c r="Q18" s="325"/>
      <c r="R18" s="327">
        <f>Q18-'CSVC 2024'!I18</f>
        <v>0</v>
      </c>
      <c r="S18" s="325"/>
      <c r="T18" s="327">
        <f>S18-'CSVC 2024'!J18</f>
        <v>0</v>
      </c>
      <c r="U18" s="325">
        <v>150</v>
      </c>
      <c r="V18" s="327">
        <f>U18-'CSVC 2024'!K18</f>
        <v>0</v>
      </c>
      <c r="W18" s="325"/>
      <c r="X18" s="327">
        <f>W18-'CSVC 2024'!L18</f>
        <v>0</v>
      </c>
      <c r="Y18" s="325"/>
      <c r="Z18" s="325">
        <v>2000</v>
      </c>
      <c r="AA18" s="327">
        <f>Z18-'CSVC 2024'!M18</f>
        <v>500</v>
      </c>
      <c r="AB18" s="325">
        <v>500</v>
      </c>
      <c r="AC18" s="196">
        <f>AB18-'CSVC 2024'!N18</f>
        <v>0</v>
      </c>
      <c r="AD18" s="325">
        <v>1</v>
      </c>
      <c r="AE18" s="196">
        <f>AD18-'CSVC 2024'!O18</f>
        <v>0</v>
      </c>
      <c r="AF18" s="301"/>
    </row>
    <row r="19" spans="1:32" s="211" customFormat="1">
      <c r="A19" s="205">
        <v>3</v>
      </c>
      <c r="B19" s="206" t="s">
        <v>61</v>
      </c>
      <c r="C19" s="208"/>
      <c r="D19" s="209">
        <v>4585.1000000000004</v>
      </c>
      <c r="E19" s="195"/>
      <c r="F19" s="195"/>
      <c r="G19" s="195"/>
      <c r="H19" s="195"/>
      <c r="I19" s="324">
        <v>8</v>
      </c>
      <c r="J19" s="324">
        <f>I19-'CSVC 2024'!E19</f>
        <v>4</v>
      </c>
      <c r="K19" s="325">
        <v>7</v>
      </c>
      <c r="L19" s="327">
        <f>K19-'CSVC 2024'!F19</f>
        <v>1</v>
      </c>
      <c r="M19" s="325">
        <v>80</v>
      </c>
      <c r="N19" s="327">
        <f>M19-'CSVC 2024'!G19</f>
        <v>0</v>
      </c>
      <c r="O19" s="325">
        <v>8</v>
      </c>
      <c r="P19" s="327">
        <f>O19-'CSVC 2024'!H19</f>
        <v>4</v>
      </c>
      <c r="Q19" s="325"/>
      <c r="R19" s="327">
        <f>Q19-'CSVC 2024'!I19</f>
        <v>0</v>
      </c>
      <c r="S19" s="325"/>
      <c r="T19" s="327">
        <f>S19-'CSVC 2024'!J19</f>
        <v>0</v>
      </c>
      <c r="U19" s="325">
        <v>190</v>
      </c>
      <c r="V19" s="327">
        <f>U19-'CSVC 2024'!K19</f>
        <v>0</v>
      </c>
      <c r="W19" s="325"/>
      <c r="X19" s="327">
        <f>W19-'CSVC 2024'!L19</f>
        <v>0</v>
      </c>
      <c r="Y19" s="325"/>
      <c r="Z19" s="325">
        <v>1500</v>
      </c>
      <c r="AA19" s="327">
        <f>Z19-'CSVC 2024'!M19</f>
        <v>0</v>
      </c>
      <c r="AB19" s="325">
        <v>0</v>
      </c>
      <c r="AC19" s="196">
        <f>AB19-'CSVC 2024'!N19</f>
        <v>0</v>
      </c>
      <c r="AD19" s="325">
        <v>1</v>
      </c>
      <c r="AE19" s="196">
        <f>AD19-'CSVC 2024'!O19</f>
        <v>0</v>
      </c>
      <c r="AF19" s="301"/>
    </row>
    <row r="20" spans="1:32" s="222" customFormat="1">
      <c r="A20" s="215"/>
      <c r="B20" s="216" t="s">
        <v>62</v>
      </c>
      <c r="C20" s="218"/>
      <c r="D20" s="220"/>
      <c r="E20" s="195"/>
      <c r="F20" s="195"/>
      <c r="G20" s="195"/>
      <c r="H20" s="195"/>
      <c r="I20" s="326"/>
      <c r="J20" s="324">
        <f>I20-'CSVC 2024'!E20</f>
        <v>0</v>
      </c>
      <c r="K20" s="327"/>
      <c r="L20" s="327">
        <f>K20-'CSVC 2024'!F20</f>
        <v>0</v>
      </c>
      <c r="M20" s="327"/>
      <c r="N20" s="327">
        <f>M20-'CSVC 2024'!G20</f>
        <v>0</v>
      </c>
      <c r="O20" s="327"/>
      <c r="P20" s="327">
        <f>O20-'CSVC 2024'!H20</f>
        <v>0</v>
      </c>
      <c r="Q20" s="327"/>
      <c r="R20" s="327">
        <f>Q20-'CSVC 2024'!I20</f>
        <v>0</v>
      </c>
      <c r="S20" s="327"/>
      <c r="T20" s="327">
        <f>S20-'CSVC 2024'!J20</f>
        <v>0</v>
      </c>
      <c r="U20" s="327"/>
      <c r="V20" s="327">
        <f>U20-'CSVC 2024'!K20</f>
        <v>0</v>
      </c>
      <c r="W20" s="327"/>
      <c r="X20" s="327">
        <f>W20-'CSVC 2024'!L20</f>
        <v>0</v>
      </c>
      <c r="Y20" s="327"/>
      <c r="Z20" s="327"/>
      <c r="AA20" s="327">
        <f>Z20-'CSVC 2024'!M20</f>
        <v>0</v>
      </c>
      <c r="AB20" s="327"/>
      <c r="AC20" s="196">
        <f>AB20-'CSVC 2024'!N20</f>
        <v>0</v>
      </c>
      <c r="AD20" s="327"/>
      <c r="AE20" s="196">
        <f>AD20-'CSVC 2024'!O20</f>
        <v>0</v>
      </c>
      <c r="AF20" s="302"/>
    </row>
    <row r="21" spans="1:32" s="222" customFormat="1">
      <c r="A21" s="215">
        <v>4</v>
      </c>
      <c r="B21" s="223" t="s">
        <v>63</v>
      </c>
      <c r="C21" s="218">
        <v>3500</v>
      </c>
      <c r="D21" s="220">
        <v>8400</v>
      </c>
      <c r="E21" s="195">
        <v>37</v>
      </c>
      <c r="F21" s="195">
        <v>-4</v>
      </c>
      <c r="G21" s="195"/>
      <c r="H21" s="195"/>
      <c r="I21" s="326">
        <v>8</v>
      </c>
      <c r="J21" s="324">
        <f>I21-'CSVC 2024'!E21</f>
        <v>0</v>
      </c>
      <c r="K21" s="327">
        <v>4</v>
      </c>
      <c r="L21" s="327">
        <f>K21-'CSVC 2024'!F21</f>
        <v>0</v>
      </c>
      <c r="M21" s="327">
        <v>100</v>
      </c>
      <c r="N21" s="327">
        <f>M21-'CSVC 2024'!G21</f>
        <v>0</v>
      </c>
      <c r="O21" s="327">
        <v>2</v>
      </c>
      <c r="P21" s="327">
        <f>O21-'CSVC 2024'!H21</f>
        <v>0</v>
      </c>
      <c r="Q21" s="327">
        <v>3</v>
      </c>
      <c r="R21" s="327">
        <f>Q21-'CSVC 2024'!I21</f>
        <v>3</v>
      </c>
      <c r="S21" s="327">
        <v>100</v>
      </c>
      <c r="T21" s="327">
        <f>S21-'CSVC 2024'!J21</f>
        <v>0</v>
      </c>
      <c r="U21" s="327">
        <v>150</v>
      </c>
      <c r="V21" s="327">
        <f>U21-'CSVC 2024'!K21</f>
        <v>0</v>
      </c>
      <c r="W21" s="327">
        <v>1</v>
      </c>
      <c r="X21" s="327">
        <f>W21-'CSVC 2024'!L21</f>
        <v>1</v>
      </c>
      <c r="Y21" s="327"/>
      <c r="Z21" s="327">
        <v>3700</v>
      </c>
      <c r="AA21" s="327">
        <f>Z21-'CSVC 2024'!M21</f>
        <v>0</v>
      </c>
      <c r="AB21" s="327">
        <v>1000</v>
      </c>
      <c r="AC21" s="196">
        <f>AB21-'CSVC 2024'!N21</f>
        <v>0</v>
      </c>
      <c r="AD21" s="327">
        <v>1</v>
      </c>
      <c r="AE21" s="196">
        <f>AD21-'CSVC 2024'!O21</f>
        <v>0</v>
      </c>
      <c r="AF21" s="302"/>
    </row>
    <row r="22" spans="1:32" s="222" customFormat="1">
      <c r="A22" s="215">
        <v>5</v>
      </c>
      <c r="B22" s="223" t="s">
        <v>64</v>
      </c>
      <c r="C22" s="218">
        <v>2400</v>
      </c>
      <c r="D22" s="220">
        <v>10100</v>
      </c>
      <c r="E22" s="195">
        <v>42</v>
      </c>
      <c r="F22" s="195">
        <v>-4</v>
      </c>
      <c r="G22" s="195"/>
      <c r="H22" s="195"/>
      <c r="I22" s="326">
        <v>8</v>
      </c>
      <c r="J22" s="324">
        <f>I22-'CSVC 2024'!E22</f>
        <v>0</v>
      </c>
      <c r="K22" s="327">
        <v>4</v>
      </c>
      <c r="L22" s="327">
        <f>K22-'CSVC 2024'!F22</f>
        <v>0</v>
      </c>
      <c r="M22" s="327">
        <v>100</v>
      </c>
      <c r="N22" s="327">
        <f>M22-'CSVC 2024'!G22</f>
        <v>0</v>
      </c>
      <c r="O22" s="327">
        <v>2</v>
      </c>
      <c r="P22" s="327">
        <f>O22-'CSVC 2024'!H22</f>
        <v>0</v>
      </c>
      <c r="Q22" s="327">
        <v>3</v>
      </c>
      <c r="R22" s="327">
        <f>Q22-'CSVC 2024'!I22</f>
        <v>3</v>
      </c>
      <c r="S22" s="327">
        <v>150</v>
      </c>
      <c r="T22" s="327">
        <f>S22-'CSVC 2024'!J22</f>
        <v>0</v>
      </c>
      <c r="U22" s="327">
        <v>200</v>
      </c>
      <c r="V22" s="327">
        <f>U22-'CSVC 2024'!K22</f>
        <v>0</v>
      </c>
      <c r="W22" s="327">
        <v>1</v>
      </c>
      <c r="X22" s="327">
        <f>W22-'CSVC 2024'!L22</f>
        <v>1</v>
      </c>
      <c r="Y22" s="327"/>
      <c r="Z22" s="327">
        <v>3000</v>
      </c>
      <c r="AA22" s="327">
        <f>Z22-'CSVC 2024'!M22</f>
        <v>0</v>
      </c>
      <c r="AB22" s="327">
        <v>2000</v>
      </c>
      <c r="AC22" s="196">
        <f>AB22-'CSVC 2024'!N22</f>
        <v>0</v>
      </c>
      <c r="AD22" s="327">
        <v>1</v>
      </c>
      <c r="AE22" s="196">
        <f>AD22-'CSVC 2024'!O22</f>
        <v>0</v>
      </c>
      <c r="AF22" s="302"/>
    </row>
    <row r="23" spans="1:32" s="222" customFormat="1">
      <c r="A23" s="215">
        <v>6</v>
      </c>
      <c r="B23" s="317" t="s">
        <v>65</v>
      </c>
      <c r="C23" s="218">
        <v>7000</v>
      </c>
      <c r="D23" s="220">
        <v>7000</v>
      </c>
      <c r="E23" s="195">
        <v>12</v>
      </c>
      <c r="F23" s="195">
        <v>-12</v>
      </c>
      <c r="G23" s="195"/>
      <c r="H23" s="195"/>
      <c r="I23" s="326">
        <v>10</v>
      </c>
      <c r="J23" s="324">
        <f>I23-'CSVC 2024'!E23</f>
        <v>0</v>
      </c>
      <c r="K23" s="327">
        <v>5</v>
      </c>
      <c r="L23" s="327">
        <f>K23-'CSVC 2024'!F23</f>
        <v>0</v>
      </c>
      <c r="M23" s="327">
        <f>'CSVC 2024'!G23</f>
        <v>200</v>
      </c>
      <c r="N23" s="327">
        <f>M23-'CSVC 2024'!G23</f>
        <v>0</v>
      </c>
      <c r="O23" s="327">
        <v>5</v>
      </c>
      <c r="P23" s="327">
        <f>O23-'CSVC 2024'!H23</f>
        <v>1</v>
      </c>
      <c r="Q23" s="327">
        <v>6</v>
      </c>
      <c r="R23" s="327">
        <f>Q23-'CSVC 2024'!I23</f>
        <v>1</v>
      </c>
      <c r="S23" s="327">
        <f>'CSVC 2024'!J23</f>
        <v>500</v>
      </c>
      <c r="T23" s="327">
        <f>S23-'CSVC 2024'!J23</f>
        <v>0</v>
      </c>
      <c r="U23" s="327">
        <f>'CSVC 2024'!K23</f>
        <v>320</v>
      </c>
      <c r="V23" s="327">
        <f>U23-'CSVC 2024'!K23</f>
        <v>0</v>
      </c>
      <c r="W23" s="327">
        <v>1</v>
      </c>
      <c r="X23" s="327">
        <f>W23-'CSVC 2024'!L23</f>
        <v>0</v>
      </c>
      <c r="Y23" s="327"/>
      <c r="Z23" s="327">
        <f>'CSVC 2024'!M23</f>
        <v>3000</v>
      </c>
      <c r="AA23" s="327">
        <f>Z23-'CSVC 2024'!M23</f>
        <v>0</v>
      </c>
      <c r="AB23" s="327">
        <f>'CSVC 2024'!N23</f>
        <v>1000</v>
      </c>
      <c r="AC23" s="196">
        <f>AB23-'CSVC 2024'!N23</f>
        <v>0</v>
      </c>
      <c r="AD23" s="327">
        <f>'CSVC 2024'!O23</f>
        <v>2</v>
      </c>
      <c r="AE23" s="196">
        <f>AD23-'CSVC 2024'!O23</f>
        <v>0</v>
      </c>
      <c r="AF23" s="302"/>
    </row>
    <row r="24" spans="1:32" s="222" customFormat="1" ht="16.8">
      <c r="A24" s="215">
        <v>7</v>
      </c>
      <c r="B24" s="317" t="s">
        <v>67</v>
      </c>
      <c r="C24" s="218">
        <v>6000</v>
      </c>
      <c r="D24" s="220">
        <v>13700</v>
      </c>
      <c r="E24" s="195">
        <v>22</v>
      </c>
      <c r="F24" s="321">
        <v>-9</v>
      </c>
      <c r="G24" s="321"/>
      <c r="H24" s="321"/>
      <c r="I24" s="351">
        <v>7</v>
      </c>
      <c r="J24" s="324">
        <f>I24-'CSVC 2024'!E24</f>
        <v>0</v>
      </c>
      <c r="K24" s="325">
        <v>5</v>
      </c>
      <c r="L24" s="327">
        <f>K24-'CSVC 2024'!F24</f>
        <v>0</v>
      </c>
      <c r="M24" s="327">
        <f>'CSVC 2024'!G24</f>
        <v>90</v>
      </c>
      <c r="N24" s="327">
        <f>M24-'CSVC 2024'!G24</f>
        <v>0</v>
      </c>
      <c r="O24" s="354">
        <v>4</v>
      </c>
      <c r="P24" s="327">
        <f>O24-'CSVC 2024'!H24</f>
        <v>0</v>
      </c>
      <c r="Q24" s="325">
        <v>6</v>
      </c>
      <c r="R24" s="327">
        <f>Q24-'CSVC 2024'!I24</f>
        <v>3</v>
      </c>
      <c r="S24" s="327">
        <f>'CSVC 2024'!J24</f>
        <v>720</v>
      </c>
      <c r="T24" s="327">
        <f>S24-'CSVC 2024'!J24</f>
        <v>0</v>
      </c>
      <c r="U24" s="327">
        <f>'CSVC 2024'!K24</f>
        <v>360</v>
      </c>
      <c r="V24" s="327">
        <f>U24-'CSVC 2024'!K24</f>
        <v>0</v>
      </c>
      <c r="W24" s="325">
        <v>1</v>
      </c>
      <c r="X24" s="327">
        <f>W24-'CSVC 2024'!L24</f>
        <v>0</v>
      </c>
      <c r="Y24" s="327"/>
      <c r="Z24" s="327">
        <f>'CSVC 2024'!M24</f>
        <v>2000</v>
      </c>
      <c r="AA24" s="327">
        <f>Z24-'CSVC 2024'!M24</f>
        <v>0</v>
      </c>
      <c r="AB24" s="327">
        <f>'CSVC 2024'!N24</f>
        <v>0</v>
      </c>
      <c r="AC24" s="196">
        <f>AB24-'CSVC 2024'!N24</f>
        <v>0</v>
      </c>
      <c r="AD24" s="327">
        <f>'CSVC 2024'!O24</f>
        <v>0</v>
      </c>
      <c r="AE24" s="196">
        <f>AD24-'CSVC 2024'!O24</f>
        <v>0</v>
      </c>
      <c r="AF24" s="302"/>
    </row>
    <row r="25" spans="1:32" s="222" customFormat="1">
      <c r="A25" s="215">
        <v>8</v>
      </c>
      <c r="B25" s="317" t="s">
        <v>68</v>
      </c>
      <c r="C25" s="218">
        <v>2000</v>
      </c>
      <c r="D25" s="220">
        <v>12020</v>
      </c>
      <c r="E25" s="195">
        <v>21</v>
      </c>
      <c r="F25" s="195">
        <v>-21</v>
      </c>
      <c r="G25" s="195"/>
      <c r="H25" s="195"/>
      <c r="I25" s="326"/>
      <c r="J25" s="324">
        <f>I25-'CSVC 2024'!E25</f>
        <v>0</v>
      </c>
      <c r="K25" s="327"/>
      <c r="L25" s="327">
        <f>K25-'CSVC 2024'!F25</f>
        <v>0</v>
      </c>
      <c r="M25" s="327">
        <f>'CSVC 2024'!G25</f>
        <v>0</v>
      </c>
      <c r="N25" s="327">
        <f>M25-'CSVC 2024'!G25</f>
        <v>0</v>
      </c>
      <c r="O25" s="327"/>
      <c r="P25" s="327">
        <f>O25-'CSVC 2024'!H25</f>
        <v>0</v>
      </c>
      <c r="Q25" s="327"/>
      <c r="R25" s="327">
        <f>Q25-'CSVC 2024'!I25</f>
        <v>0</v>
      </c>
      <c r="S25" s="327"/>
      <c r="T25" s="327">
        <f>S25-'CSVC 2024'!J25</f>
        <v>0</v>
      </c>
      <c r="U25" s="327"/>
      <c r="V25" s="327">
        <f>U25-'CSVC 2024'!K25</f>
        <v>0</v>
      </c>
      <c r="W25" s="327"/>
      <c r="X25" s="327">
        <f>W25-'CSVC 2024'!L25</f>
        <v>0</v>
      </c>
      <c r="Y25" s="327"/>
      <c r="Z25" s="327"/>
      <c r="AA25" s="327">
        <f>Z25-'CSVC 2024'!M25</f>
        <v>0</v>
      </c>
      <c r="AB25" s="327"/>
      <c r="AC25" s="196">
        <f>AB25-'CSVC 2024'!N25</f>
        <v>0</v>
      </c>
      <c r="AD25" s="327"/>
      <c r="AE25" s="196">
        <f>AD25-'CSVC 2024'!O25</f>
        <v>0</v>
      </c>
      <c r="AF25" s="302"/>
    </row>
    <row r="26" spans="1:32" s="184" customFormat="1" ht="11.4">
      <c r="A26" s="189" t="s">
        <v>6</v>
      </c>
      <c r="B26" s="190" t="s">
        <v>70</v>
      </c>
      <c r="C26" s="191">
        <f t="shared" ref="C26:E26" si="30">SUM(C27,C31,C34:C37,C40,C44:C45)</f>
        <v>29300</v>
      </c>
      <c r="D26" s="191">
        <f t="shared" si="30"/>
        <v>88398.1</v>
      </c>
      <c r="E26" s="191">
        <f t="shared" si="30"/>
        <v>174</v>
      </c>
      <c r="F26" s="191">
        <f>SUM(F27,F31,F34:F37,F40,F44:F45)</f>
        <v>-32</v>
      </c>
      <c r="G26" s="191">
        <f>SUM(G27,G31,G34:G37,G40,G44:G45)</f>
        <v>3</v>
      </c>
      <c r="H26" s="191">
        <f t="shared" ref="H26" si="31">SUM(H27,H31,H34:H37,H40,H44:H45)</f>
        <v>22</v>
      </c>
      <c r="I26" s="191">
        <f>SUM(I27,I31,I34:I37,I40,I44:I45)</f>
        <v>60</v>
      </c>
      <c r="J26" s="324">
        <f>I26-'CSVC 2024'!E26</f>
        <v>0</v>
      </c>
      <c r="K26" s="191">
        <f t="shared" ref="K26:AE26" si="32">SUM(K27,K31,K34:K37,K40,K44:K45)</f>
        <v>48</v>
      </c>
      <c r="L26" s="327">
        <f>K26-'CSVC 2024'!F26</f>
        <v>0</v>
      </c>
      <c r="M26" s="191">
        <f t="shared" si="32"/>
        <v>690</v>
      </c>
      <c r="N26" s="191">
        <f>SUM(N27,N31,N34:N37,N40,N44:N45)</f>
        <v>50</v>
      </c>
      <c r="O26" s="191">
        <f t="shared" si="32"/>
        <v>33</v>
      </c>
      <c r="P26" s="327">
        <f>O26-'CSVC 2024'!H26</f>
        <v>2</v>
      </c>
      <c r="Q26" s="191">
        <f t="shared" si="32"/>
        <v>17</v>
      </c>
      <c r="R26" s="191">
        <f t="shared" si="32"/>
        <v>5</v>
      </c>
      <c r="S26" s="191">
        <f t="shared" si="32"/>
        <v>1020</v>
      </c>
      <c r="T26" s="191">
        <f t="shared" si="32"/>
        <v>20</v>
      </c>
      <c r="U26" s="191">
        <f t="shared" si="32"/>
        <v>1490</v>
      </c>
      <c r="V26" s="191">
        <f t="shared" si="32"/>
        <v>50</v>
      </c>
      <c r="W26" s="191">
        <f t="shared" si="32"/>
        <v>4</v>
      </c>
      <c r="X26" s="327">
        <f>W26-'CSVC 2024'!L26</f>
        <v>2</v>
      </c>
      <c r="Y26" s="191"/>
      <c r="Z26" s="191">
        <f t="shared" si="32"/>
        <v>22750</v>
      </c>
      <c r="AA26" s="191">
        <f t="shared" si="32"/>
        <v>2800</v>
      </c>
      <c r="AB26" s="191">
        <f t="shared" si="32"/>
        <v>11086</v>
      </c>
      <c r="AC26" s="191">
        <f t="shared" si="32"/>
        <v>0</v>
      </c>
      <c r="AD26" s="191">
        <f t="shared" si="32"/>
        <v>8</v>
      </c>
      <c r="AE26" s="191">
        <f t="shared" si="32"/>
        <v>1</v>
      </c>
      <c r="AF26" s="187"/>
    </row>
    <row r="27" spans="1:32" s="227" customFormat="1" ht="11.4">
      <c r="A27" s="226">
        <v>1</v>
      </c>
      <c r="B27" s="194" t="s">
        <v>71</v>
      </c>
      <c r="C27" s="195">
        <v>2000</v>
      </c>
      <c r="D27" s="195">
        <v>8337</v>
      </c>
      <c r="E27" s="195">
        <v>22</v>
      </c>
      <c r="F27" s="195">
        <v>-3</v>
      </c>
      <c r="G27" s="195"/>
      <c r="H27" s="195"/>
      <c r="I27" s="195">
        <f>SUM(I28:I30)</f>
        <v>5</v>
      </c>
      <c r="J27" s="324">
        <f>I27-'CSVC 2024'!E27</f>
        <v>0</v>
      </c>
      <c r="K27" s="195">
        <f t="shared" ref="K27:AD27" si="33">SUM(K28:K30)</f>
        <v>8</v>
      </c>
      <c r="L27" s="327">
        <f>K27-'CSVC 2024'!F27</f>
        <v>0</v>
      </c>
      <c r="M27" s="195">
        <f t="shared" si="33"/>
        <v>165</v>
      </c>
      <c r="N27" s="327">
        <f>M27-'CSVC 2024'!G27</f>
        <v>0</v>
      </c>
      <c r="O27" s="195">
        <f t="shared" si="33"/>
        <v>6</v>
      </c>
      <c r="P27" s="327">
        <f>O27-'CSVC 2024'!H27</f>
        <v>0</v>
      </c>
      <c r="Q27" s="195">
        <f t="shared" si="33"/>
        <v>0</v>
      </c>
      <c r="R27" s="327">
        <f>Q27-'CSVC 2024'!I27</f>
        <v>0</v>
      </c>
      <c r="S27" s="195">
        <f t="shared" si="33"/>
        <v>0</v>
      </c>
      <c r="T27" s="327">
        <f>S27-'CSVC 2024'!J27</f>
        <v>0</v>
      </c>
      <c r="U27" s="195">
        <f t="shared" si="33"/>
        <v>315</v>
      </c>
      <c r="V27" s="327">
        <f>U27-'CSVC 2024'!K27</f>
        <v>0</v>
      </c>
      <c r="W27" s="195">
        <f t="shared" si="33"/>
        <v>0</v>
      </c>
      <c r="X27" s="327">
        <f>W27-'CSVC 2024'!L27</f>
        <v>0</v>
      </c>
      <c r="Y27" s="195"/>
      <c r="Z27" s="195">
        <f t="shared" si="33"/>
        <v>5100</v>
      </c>
      <c r="AA27" s="327">
        <f>Z27-'CSVC 2024'!M27</f>
        <v>2800</v>
      </c>
      <c r="AB27" s="195">
        <f t="shared" si="33"/>
        <v>1900</v>
      </c>
      <c r="AC27" s="195">
        <f t="shared" si="33"/>
        <v>0</v>
      </c>
      <c r="AD27" s="195">
        <f t="shared" si="33"/>
        <v>3</v>
      </c>
      <c r="AE27" s="196">
        <f>AD27-'CSVC 2024'!O27</f>
        <v>0</v>
      </c>
      <c r="AF27" s="302"/>
    </row>
    <row r="28" spans="1:32">
      <c r="A28" s="228"/>
      <c r="B28" s="229" t="s">
        <v>72</v>
      </c>
      <c r="C28" s="231">
        <v>2000</v>
      </c>
      <c r="D28" s="50">
        <v>7100</v>
      </c>
      <c r="E28" s="195">
        <v>15</v>
      </c>
      <c r="F28" s="195">
        <v>-2</v>
      </c>
      <c r="G28" s="195"/>
      <c r="H28" s="195"/>
      <c r="I28" s="328">
        <v>4</v>
      </c>
      <c r="J28" s="324">
        <f>I28-'CSVC 2024'!E28</f>
        <v>0</v>
      </c>
      <c r="K28" s="323">
        <v>8</v>
      </c>
      <c r="L28" s="327">
        <f>K28-'CSVC 2024'!F28</f>
        <v>0</v>
      </c>
      <c r="M28" s="323">
        <v>120</v>
      </c>
      <c r="N28" s="327">
        <f>M28-'CSVC 2024'!G28</f>
        <v>0</v>
      </c>
      <c r="O28" s="323">
        <v>4</v>
      </c>
      <c r="P28" s="327">
        <f>O28-'CSVC 2024'!H28</f>
        <v>0</v>
      </c>
      <c r="Q28" s="323"/>
      <c r="R28" s="327">
        <f>Q28-'CSVC 2024'!I28</f>
        <v>0</v>
      </c>
      <c r="S28" s="323"/>
      <c r="T28" s="327">
        <f>S28-'CSVC 2024'!J28</f>
        <v>0</v>
      </c>
      <c r="U28" s="323">
        <v>260</v>
      </c>
      <c r="V28" s="327">
        <f>U28-'CSVC 2024'!K28</f>
        <v>0</v>
      </c>
      <c r="W28" s="323"/>
      <c r="X28" s="327">
        <f>W28-'CSVC 2024'!L28</f>
        <v>0</v>
      </c>
      <c r="Y28" s="323"/>
      <c r="Z28" s="323">
        <v>2000</v>
      </c>
      <c r="AA28" s="327">
        <f>Z28-'CSVC 2024'!M28</f>
        <v>0</v>
      </c>
      <c r="AB28" s="323">
        <v>0</v>
      </c>
      <c r="AC28" s="196">
        <f>AB28-'CSVC 2024'!N28</f>
        <v>0</v>
      </c>
      <c r="AD28" s="323">
        <v>1</v>
      </c>
      <c r="AE28" s="196">
        <f>AD28-'CSVC 2024'!O28</f>
        <v>0</v>
      </c>
      <c r="AF28" s="318"/>
    </row>
    <row r="29" spans="1:32">
      <c r="A29" s="228"/>
      <c r="B29" s="229" t="s">
        <v>73</v>
      </c>
      <c r="C29" s="231"/>
      <c r="D29" s="50">
        <v>1237</v>
      </c>
      <c r="E29" s="195">
        <v>4</v>
      </c>
      <c r="F29" s="195">
        <v>-1</v>
      </c>
      <c r="G29" s="195"/>
      <c r="H29" s="195"/>
      <c r="I29" s="328">
        <v>1</v>
      </c>
      <c r="J29" s="324">
        <f>I29-'CSVC 2024'!E29</f>
        <v>0</v>
      </c>
      <c r="K29" s="323">
        <v>0</v>
      </c>
      <c r="L29" s="327">
        <f>K29-'CSVC 2024'!F29</f>
        <v>0</v>
      </c>
      <c r="M29" s="323">
        <v>25</v>
      </c>
      <c r="N29" s="327">
        <f>M29-'CSVC 2024'!G29</f>
        <v>0</v>
      </c>
      <c r="O29" s="323">
        <v>1</v>
      </c>
      <c r="P29" s="327">
        <f>O29-'CSVC 2024'!H29</f>
        <v>0</v>
      </c>
      <c r="Q29" s="323"/>
      <c r="R29" s="327">
        <f>Q29-'CSVC 2024'!I29</f>
        <v>0</v>
      </c>
      <c r="S29" s="323"/>
      <c r="T29" s="327">
        <f>S29-'CSVC 2024'!J29</f>
        <v>0</v>
      </c>
      <c r="U29" s="323">
        <v>30</v>
      </c>
      <c r="V29" s="327">
        <f>U29-'CSVC 2024'!K29</f>
        <v>0</v>
      </c>
      <c r="W29" s="323"/>
      <c r="X29" s="327">
        <f>W29-'CSVC 2024'!L29</f>
        <v>0</v>
      </c>
      <c r="Y29" s="323"/>
      <c r="Z29" s="323">
        <v>1800</v>
      </c>
      <c r="AA29" s="327">
        <f>Z29-'CSVC 2024'!M29</f>
        <v>1600</v>
      </c>
      <c r="AB29" s="323">
        <v>1400</v>
      </c>
      <c r="AC29" s="196">
        <f>AB29-'CSVC 2024'!N29</f>
        <v>0</v>
      </c>
      <c r="AD29" s="323">
        <v>1</v>
      </c>
      <c r="AE29" s="196">
        <f>AD29-'CSVC 2024'!O29</f>
        <v>0</v>
      </c>
      <c r="AF29" s="318"/>
    </row>
    <row r="30" spans="1:32">
      <c r="A30" s="228"/>
      <c r="B30" s="229" t="s">
        <v>74</v>
      </c>
      <c r="C30" s="231"/>
      <c r="D30" s="50"/>
      <c r="E30" s="195">
        <v>3</v>
      </c>
      <c r="F30" s="195">
        <v>0</v>
      </c>
      <c r="G30" s="195"/>
      <c r="H30" s="195"/>
      <c r="I30" s="328">
        <v>0</v>
      </c>
      <c r="J30" s="324">
        <f>I30-'CSVC 2024'!E30</f>
        <v>0</v>
      </c>
      <c r="K30" s="323">
        <v>0</v>
      </c>
      <c r="L30" s="327">
        <f>K30-'CSVC 2024'!F30</f>
        <v>0</v>
      </c>
      <c r="M30" s="323">
        <v>20</v>
      </c>
      <c r="N30" s="327">
        <f>M30-'CSVC 2024'!G30</f>
        <v>0</v>
      </c>
      <c r="O30" s="323">
        <v>1</v>
      </c>
      <c r="P30" s="327">
        <f>O30-'CSVC 2024'!H30</f>
        <v>0</v>
      </c>
      <c r="Q30" s="323"/>
      <c r="R30" s="327">
        <f>Q30-'CSVC 2024'!I30</f>
        <v>0</v>
      </c>
      <c r="S30" s="323"/>
      <c r="T30" s="327">
        <f>S30-'CSVC 2024'!J30</f>
        <v>0</v>
      </c>
      <c r="U30" s="323">
        <v>25</v>
      </c>
      <c r="V30" s="327">
        <f>U30-'CSVC 2024'!K30</f>
        <v>0</v>
      </c>
      <c r="W30" s="323"/>
      <c r="X30" s="327">
        <f>W30-'CSVC 2024'!L30</f>
        <v>0</v>
      </c>
      <c r="Y30" s="323"/>
      <c r="Z30" s="323">
        <v>1300</v>
      </c>
      <c r="AA30" s="327">
        <f>Z30-'CSVC 2024'!M30</f>
        <v>1200</v>
      </c>
      <c r="AB30" s="323">
        <v>500</v>
      </c>
      <c r="AC30" s="196">
        <f>AB30-'CSVC 2024'!N30</f>
        <v>0</v>
      </c>
      <c r="AD30" s="323">
        <v>1</v>
      </c>
      <c r="AE30" s="196">
        <f>AD30-'CSVC 2024'!O30</f>
        <v>0</v>
      </c>
      <c r="AF30" s="318"/>
    </row>
    <row r="31" spans="1:32" s="222" customFormat="1">
      <c r="A31" s="215">
        <v>2</v>
      </c>
      <c r="B31" s="234" t="s">
        <v>76</v>
      </c>
      <c r="C31" s="235">
        <v>2000</v>
      </c>
      <c r="D31" s="235">
        <v>12730.7</v>
      </c>
      <c r="E31" s="195">
        <v>23</v>
      </c>
      <c r="F31" s="195">
        <f>SUM(F32:F33)</f>
        <v>0</v>
      </c>
      <c r="G31" s="195">
        <f t="shared" ref="G31:AD31" si="34">SUM(G32:G33)</f>
        <v>0</v>
      </c>
      <c r="H31" s="195">
        <f t="shared" si="34"/>
        <v>0</v>
      </c>
      <c r="I31" s="195">
        <f t="shared" si="34"/>
        <v>7</v>
      </c>
      <c r="J31" s="195">
        <f t="shared" si="34"/>
        <v>0</v>
      </c>
      <c r="K31" s="195">
        <f t="shared" si="34"/>
        <v>8</v>
      </c>
      <c r="L31" s="327">
        <f>K31-'CSVC 2024'!F31</f>
        <v>0</v>
      </c>
      <c r="M31" s="195">
        <f t="shared" si="34"/>
        <v>85</v>
      </c>
      <c r="N31" s="327">
        <f>M31-'CSVC 2024'!G31</f>
        <v>0</v>
      </c>
      <c r="O31" s="195">
        <f t="shared" si="34"/>
        <v>7</v>
      </c>
      <c r="P31" s="327">
        <f>O31-'CSVC 2024'!H31</f>
        <v>2</v>
      </c>
      <c r="Q31" s="195">
        <f t="shared" si="34"/>
        <v>0</v>
      </c>
      <c r="R31" s="327">
        <f>Q31-'CSVC 2024'!I31</f>
        <v>0</v>
      </c>
      <c r="S31" s="195">
        <f t="shared" si="34"/>
        <v>0</v>
      </c>
      <c r="T31" s="327">
        <f>S31-'CSVC 2024'!J31</f>
        <v>0</v>
      </c>
      <c r="U31" s="195">
        <f t="shared" si="34"/>
        <v>235</v>
      </c>
      <c r="V31" s="327">
        <f>U31-'CSVC 2024'!K31</f>
        <v>0</v>
      </c>
      <c r="W31" s="195">
        <f t="shared" si="34"/>
        <v>0</v>
      </c>
      <c r="X31" s="327">
        <f>W31-'CSVC 2024'!L31</f>
        <v>0</v>
      </c>
      <c r="Y31" s="195">
        <f t="shared" si="34"/>
        <v>0</v>
      </c>
      <c r="Z31" s="195">
        <f t="shared" si="34"/>
        <v>3250</v>
      </c>
      <c r="AA31" s="327">
        <f>Z31-'CSVC 2024'!M31</f>
        <v>0</v>
      </c>
      <c r="AB31" s="195">
        <f t="shared" si="34"/>
        <v>1000</v>
      </c>
      <c r="AC31" s="196">
        <f>AB31-'CSVC 2024'!N31</f>
        <v>0</v>
      </c>
      <c r="AD31" s="195">
        <f t="shared" si="34"/>
        <v>2</v>
      </c>
      <c r="AE31" s="196">
        <f>AD31-'CSVC 2024'!O31</f>
        <v>0</v>
      </c>
      <c r="AF31" s="302"/>
    </row>
    <row r="32" spans="1:32">
      <c r="A32" s="173"/>
      <c r="B32" s="237" t="s">
        <v>77</v>
      </c>
      <c r="C32" s="50">
        <v>2000</v>
      </c>
      <c r="D32" s="50">
        <v>5200</v>
      </c>
      <c r="E32" s="195">
        <v>14</v>
      </c>
      <c r="F32" s="195">
        <v>0</v>
      </c>
      <c r="G32" s="195"/>
      <c r="H32" s="195"/>
      <c r="I32" s="323">
        <v>3</v>
      </c>
      <c r="J32" s="324">
        <f>I32-'CSVC 2024'!E32</f>
        <v>0</v>
      </c>
      <c r="K32" s="323">
        <v>2</v>
      </c>
      <c r="L32" s="327">
        <f>K32-'CSVC 2024'!F32</f>
        <v>0</v>
      </c>
      <c r="M32" s="323">
        <v>50</v>
      </c>
      <c r="N32" s="327">
        <f>M32-'CSVC 2024'!G32</f>
        <v>0</v>
      </c>
      <c r="O32" s="323">
        <v>5</v>
      </c>
      <c r="P32" s="327">
        <f>O32-'CSVC 2024'!H32</f>
        <v>1</v>
      </c>
      <c r="Q32" s="323"/>
      <c r="R32" s="327">
        <f>Q32-'CSVC 2024'!I32</f>
        <v>0</v>
      </c>
      <c r="S32" s="323"/>
      <c r="T32" s="327">
        <f>S32-'CSVC 2024'!J32</f>
        <v>0</v>
      </c>
      <c r="U32" s="323">
        <v>100</v>
      </c>
      <c r="V32" s="327">
        <f>U32-'CSVC 2024'!K32</f>
        <v>0</v>
      </c>
      <c r="W32" s="323"/>
      <c r="X32" s="327">
        <f>W32-'CSVC 2024'!L32</f>
        <v>0</v>
      </c>
      <c r="Y32" s="323"/>
      <c r="Z32" s="323">
        <v>750</v>
      </c>
      <c r="AA32" s="327">
        <f>Z32-'CSVC 2024'!M32</f>
        <v>0</v>
      </c>
      <c r="AB32" s="323">
        <v>0</v>
      </c>
      <c r="AC32" s="196">
        <f>AB32-'CSVC 2024'!N32</f>
        <v>0</v>
      </c>
      <c r="AD32" s="323">
        <v>1</v>
      </c>
      <c r="AE32" s="196">
        <f>AD32-'CSVC 2024'!O32</f>
        <v>0</v>
      </c>
      <c r="AF32" s="318"/>
    </row>
    <row r="33" spans="1:32">
      <c r="A33" s="173"/>
      <c r="B33" s="237" t="s">
        <v>78</v>
      </c>
      <c r="C33" s="50"/>
      <c r="D33" s="50">
        <v>7530.7</v>
      </c>
      <c r="E33" s="195">
        <v>9</v>
      </c>
      <c r="F33" s="195">
        <v>0</v>
      </c>
      <c r="G33" s="195"/>
      <c r="H33" s="195"/>
      <c r="I33" s="323">
        <v>4</v>
      </c>
      <c r="J33" s="324">
        <f>I33-'CSVC 2024'!E33</f>
        <v>0</v>
      </c>
      <c r="K33" s="323">
        <v>6</v>
      </c>
      <c r="L33" s="327">
        <f>K33-'CSVC 2024'!F33</f>
        <v>0</v>
      </c>
      <c r="M33" s="323">
        <v>35</v>
      </c>
      <c r="N33" s="327">
        <f>M33-'CSVC 2024'!G33</f>
        <v>0</v>
      </c>
      <c r="O33" s="323">
        <v>2</v>
      </c>
      <c r="P33" s="327">
        <f>O33-'CSVC 2024'!H33</f>
        <v>1</v>
      </c>
      <c r="Q33" s="323"/>
      <c r="R33" s="327">
        <f>Q33-'CSVC 2024'!I33</f>
        <v>0</v>
      </c>
      <c r="S33" s="323"/>
      <c r="T33" s="327">
        <f>S33-'CSVC 2024'!J33</f>
        <v>0</v>
      </c>
      <c r="U33" s="323">
        <v>135</v>
      </c>
      <c r="V33" s="327">
        <f>U33-'CSVC 2024'!K33</f>
        <v>0</v>
      </c>
      <c r="W33" s="323"/>
      <c r="X33" s="327">
        <f>W33-'CSVC 2024'!L33</f>
        <v>0</v>
      </c>
      <c r="Y33" s="323"/>
      <c r="Z33" s="323">
        <v>2500</v>
      </c>
      <c r="AA33" s="327">
        <f>Z33-'CSVC 2024'!M33</f>
        <v>0</v>
      </c>
      <c r="AB33" s="323">
        <v>1000</v>
      </c>
      <c r="AC33" s="196">
        <f>AB33-'CSVC 2024'!N33</f>
        <v>0</v>
      </c>
      <c r="AD33" s="323">
        <v>1</v>
      </c>
      <c r="AE33" s="196">
        <f>AD33-'CSVC 2024'!O33</f>
        <v>0</v>
      </c>
      <c r="AF33" s="318"/>
    </row>
    <row r="34" spans="1:32" s="222" customFormat="1">
      <c r="A34" s="215">
        <v>3</v>
      </c>
      <c r="B34" s="239" t="s">
        <v>79</v>
      </c>
      <c r="C34" s="218">
        <v>9000</v>
      </c>
      <c r="D34" s="220">
        <v>9000</v>
      </c>
      <c r="E34" s="195"/>
      <c r="F34" s="195"/>
      <c r="G34" s="195"/>
      <c r="H34" s="195"/>
      <c r="I34" s="326">
        <v>2</v>
      </c>
      <c r="J34" s="324">
        <f>I34-'CSVC 2024'!E34</f>
        <v>0</v>
      </c>
      <c r="K34" s="327">
        <v>6</v>
      </c>
      <c r="L34" s="327">
        <f>K34-'CSVC 2024'!F34</f>
        <v>0</v>
      </c>
      <c r="M34" s="327">
        <v>20</v>
      </c>
      <c r="N34" s="327">
        <f>M34-'CSVC 2024'!G34</f>
        <v>0</v>
      </c>
      <c r="O34" s="327">
        <v>3</v>
      </c>
      <c r="P34" s="327">
        <f>O34-'CSVC 2024'!H34</f>
        <v>0</v>
      </c>
      <c r="Q34" s="327"/>
      <c r="R34" s="327">
        <f>Q34-'CSVC 2024'!I34</f>
        <v>0</v>
      </c>
      <c r="S34" s="327"/>
      <c r="T34" s="327">
        <f>S34-'CSVC 2024'!J34</f>
        <v>0</v>
      </c>
      <c r="U34" s="327">
        <v>30</v>
      </c>
      <c r="V34" s="327">
        <f>U34-'CSVC 2024'!K34</f>
        <v>0</v>
      </c>
      <c r="W34" s="327"/>
      <c r="X34" s="327">
        <f>W34-'CSVC 2024'!L34</f>
        <v>0</v>
      </c>
      <c r="Y34" s="327"/>
      <c r="Z34" s="327">
        <v>200</v>
      </c>
      <c r="AA34" s="327">
        <f>Z34-'CSVC 2024'!M34</f>
        <v>0</v>
      </c>
      <c r="AB34" s="327">
        <v>200</v>
      </c>
      <c r="AC34" s="196">
        <f>AB34-'CSVC 2024'!N34</f>
        <v>0</v>
      </c>
      <c r="AD34" s="327">
        <v>1</v>
      </c>
      <c r="AE34" s="196">
        <f>AD34-'CSVC 2024'!O34</f>
        <v>0</v>
      </c>
      <c r="AF34" s="302"/>
    </row>
    <row r="35" spans="1:32" s="222" customFormat="1">
      <c r="A35" s="215">
        <v>4</v>
      </c>
      <c r="B35" s="240" t="s">
        <v>81</v>
      </c>
      <c r="C35" s="220"/>
      <c r="D35" s="220">
        <v>10934.4</v>
      </c>
      <c r="E35" s="195"/>
      <c r="F35" s="195"/>
      <c r="G35" s="195"/>
      <c r="H35" s="195"/>
      <c r="I35" s="327">
        <v>4</v>
      </c>
      <c r="J35" s="324">
        <f>I35-'CSVC 2024'!E35</f>
        <v>0</v>
      </c>
      <c r="K35" s="327">
        <v>7</v>
      </c>
      <c r="L35" s="327">
        <f>K35-'CSVC 2024'!F35</f>
        <v>0</v>
      </c>
      <c r="M35" s="327">
        <v>80</v>
      </c>
      <c r="N35" s="327">
        <f>M35-'CSVC 2024'!G35</f>
        <v>0</v>
      </c>
      <c r="O35" s="327">
        <v>4</v>
      </c>
      <c r="P35" s="327">
        <f>O35-'CSVC 2024'!H35</f>
        <v>0</v>
      </c>
      <c r="Q35" s="327"/>
      <c r="R35" s="327">
        <f>Q35-'CSVC 2024'!I35</f>
        <v>0</v>
      </c>
      <c r="S35" s="327"/>
      <c r="T35" s="327">
        <f>S35-'CSVC 2024'!J35</f>
        <v>0</v>
      </c>
      <c r="U35" s="327">
        <v>220</v>
      </c>
      <c r="V35" s="327">
        <f>U35-'CSVC 2024'!K35</f>
        <v>0</v>
      </c>
      <c r="W35" s="327"/>
      <c r="X35" s="327">
        <f>W35-'CSVC 2024'!L35</f>
        <v>0</v>
      </c>
      <c r="Y35" s="327"/>
      <c r="Z35" s="327">
        <v>2000</v>
      </c>
      <c r="AA35" s="327">
        <f>Z35-'CSVC 2024'!M35</f>
        <v>0</v>
      </c>
      <c r="AB35" s="327">
        <v>4200</v>
      </c>
      <c r="AC35" s="196">
        <f>AB35-'CSVC 2024'!N35</f>
        <v>0</v>
      </c>
      <c r="AD35" s="327">
        <v>1</v>
      </c>
      <c r="AE35" s="196">
        <f>AD35-'CSVC 2024'!O35</f>
        <v>0</v>
      </c>
      <c r="AF35" s="302"/>
    </row>
    <row r="36" spans="1:32">
      <c r="A36" s="228"/>
      <c r="B36" s="216" t="s">
        <v>62</v>
      </c>
      <c r="C36" s="231"/>
      <c r="D36" s="50"/>
      <c r="E36" s="195"/>
      <c r="F36" s="195"/>
      <c r="G36" s="195"/>
      <c r="H36" s="195"/>
      <c r="I36" s="328"/>
      <c r="J36" s="324">
        <f>I36-'CSVC 2024'!E36</f>
        <v>0</v>
      </c>
      <c r="K36" s="323"/>
      <c r="L36" s="327">
        <f>K36-'CSVC 2024'!F36</f>
        <v>0</v>
      </c>
      <c r="M36" s="323"/>
      <c r="N36" s="327">
        <f>M36-'CSVC 2024'!G36</f>
        <v>0</v>
      </c>
      <c r="O36" s="323"/>
      <c r="P36" s="327">
        <f>O36-'CSVC 2024'!H36</f>
        <v>0</v>
      </c>
      <c r="Q36" s="323"/>
      <c r="R36" s="327">
        <f>Q36-'CSVC 2024'!I36</f>
        <v>0</v>
      </c>
      <c r="S36" s="323"/>
      <c r="T36" s="327">
        <f>S36-'CSVC 2024'!J36</f>
        <v>0</v>
      </c>
      <c r="U36" s="323"/>
      <c r="V36" s="327">
        <f>U36-'CSVC 2024'!K36</f>
        <v>0</v>
      </c>
      <c r="W36" s="323"/>
      <c r="X36" s="327">
        <f>W36-'CSVC 2024'!L36</f>
        <v>0</v>
      </c>
      <c r="Y36" s="323"/>
      <c r="Z36" s="323"/>
      <c r="AA36" s="327">
        <f>Z36-'CSVC 2024'!M36</f>
        <v>0</v>
      </c>
      <c r="AB36" s="323"/>
      <c r="AC36" s="196">
        <f>AB36-'CSVC 2024'!N36</f>
        <v>0</v>
      </c>
      <c r="AD36" s="323"/>
      <c r="AE36" s="196">
        <f>AD36-'CSVC 2024'!O36</f>
        <v>0</v>
      </c>
      <c r="AF36" s="318"/>
    </row>
    <row r="37" spans="1:32" s="222" customFormat="1">
      <c r="A37" s="215">
        <v>5</v>
      </c>
      <c r="B37" s="223" t="s">
        <v>82</v>
      </c>
      <c r="C37" s="235">
        <v>4000</v>
      </c>
      <c r="D37" s="235">
        <v>11900</v>
      </c>
      <c r="E37" s="329">
        <v>39</v>
      </c>
      <c r="F37" s="329">
        <v>-16</v>
      </c>
      <c r="G37" s="329"/>
      <c r="H37" s="329"/>
      <c r="I37" s="329">
        <v>8</v>
      </c>
      <c r="J37" s="324">
        <f>I37-'CSVC 2024'!E37</f>
        <v>0</v>
      </c>
      <c r="K37" s="329">
        <v>4</v>
      </c>
      <c r="L37" s="327">
        <f>K37-'CSVC 2024'!F37</f>
        <v>0</v>
      </c>
      <c r="M37" s="329">
        <v>100</v>
      </c>
      <c r="N37" s="327">
        <f>M37-'CSVC 2024'!G37</f>
        <v>50</v>
      </c>
      <c r="O37" s="329">
        <v>3</v>
      </c>
      <c r="P37" s="327">
        <f>O37-'CSVC 2024'!H37</f>
        <v>0</v>
      </c>
      <c r="Q37" s="329">
        <v>4</v>
      </c>
      <c r="R37" s="327">
        <f>Q37-'CSVC 2024'!I37</f>
        <v>3</v>
      </c>
      <c r="S37" s="329">
        <v>50</v>
      </c>
      <c r="T37" s="327">
        <f>S37-'CSVC 2024'!J37</f>
        <v>20</v>
      </c>
      <c r="U37" s="329">
        <f>SUM(U38:U39)</f>
        <v>170</v>
      </c>
      <c r="V37" s="329">
        <f t="shared" ref="V37:AD37" si="35">SUM(V38:V39)</f>
        <v>0</v>
      </c>
      <c r="W37" s="329">
        <f t="shared" si="35"/>
        <v>1</v>
      </c>
      <c r="X37" s="327">
        <f>W37-'CSVC 2024'!L37</f>
        <v>1</v>
      </c>
      <c r="Y37" s="329">
        <f t="shared" si="35"/>
        <v>0</v>
      </c>
      <c r="Z37" s="329">
        <f t="shared" si="35"/>
        <v>4000</v>
      </c>
      <c r="AA37" s="329">
        <f t="shared" ref="AA37" si="36">SUM(AA38:AA39)</f>
        <v>0</v>
      </c>
      <c r="AB37" s="329">
        <f t="shared" ref="AB37" si="37">SUM(AB38:AB39)</f>
        <v>1086</v>
      </c>
      <c r="AC37" s="196">
        <f>AB37-'CSVC 2024'!N37</f>
        <v>0</v>
      </c>
      <c r="AD37" s="329">
        <f t="shared" si="35"/>
        <v>1</v>
      </c>
      <c r="AE37" s="196">
        <f>AD37-'CSVC 2024'!O37</f>
        <v>1</v>
      </c>
      <c r="AF37" s="302"/>
    </row>
    <row r="38" spans="1:32">
      <c r="A38" s="173"/>
      <c r="B38" s="242" t="s">
        <v>74</v>
      </c>
      <c r="C38" s="231">
        <v>4000</v>
      </c>
      <c r="D38" s="50">
        <v>11900</v>
      </c>
      <c r="E38" s="195">
        <v>39</v>
      </c>
      <c r="F38" s="195">
        <v>-16</v>
      </c>
      <c r="G38" s="195"/>
      <c r="H38" s="195"/>
      <c r="I38" s="328">
        <v>8</v>
      </c>
      <c r="J38" s="324">
        <f>I38-'CSVC 2024'!E38</f>
        <v>0</v>
      </c>
      <c r="K38" s="323">
        <v>4</v>
      </c>
      <c r="L38" s="327">
        <f>K38-'CSVC 2024'!F38</f>
        <v>0</v>
      </c>
      <c r="M38" s="323">
        <v>100</v>
      </c>
      <c r="N38" s="327">
        <f>M38-'CSVC 2024'!G38</f>
        <v>50</v>
      </c>
      <c r="O38" s="323">
        <v>2</v>
      </c>
      <c r="P38" s="327">
        <f>O38-'CSVC 2024'!H38</f>
        <v>0</v>
      </c>
      <c r="Q38" s="323">
        <v>3</v>
      </c>
      <c r="R38" s="327">
        <f>Q38-'CSVC 2024'!I38</f>
        <v>2</v>
      </c>
      <c r="S38" s="323">
        <v>50</v>
      </c>
      <c r="T38" s="327">
        <f>S38-'CSVC 2024'!J38</f>
        <v>20</v>
      </c>
      <c r="U38" s="323">
        <v>170</v>
      </c>
      <c r="V38" s="327">
        <f>U38-'CSVC 2024'!K38</f>
        <v>0</v>
      </c>
      <c r="W38" s="323">
        <v>1</v>
      </c>
      <c r="X38" s="327">
        <f>W38-'CSVC 2024'!L38</f>
        <v>1</v>
      </c>
      <c r="Y38" s="323"/>
      <c r="Z38" s="323">
        <v>4000</v>
      </c>
      <c r="AA38" s="327">
        <f>Z38-'CSVC 2024'!M38</f>
        <v>0</v>
      </c>
      <c r="AB38" s="323">
        <v>1086</v>
      </c>
      <c r="AC38" s="196">
        <f>AB38-'CSVC 2024'!N38</f>
        <v>0</v>
      </c>
      <c r="AD38" s="323">
        <v>1</v>
      </c>
      <c r="AE38" s="196">
        <f>AD38-'CSVC 2024'!O38</f>
        <v>1</v>
      </c>
      <c r="AF38" s="318"/>
    </row>
    <row r="39" spans="1:32">
      <c r="A39" s="228"/>
      <c r="B39" s="242" t="s">
        <v>73</v>
      </c>
      <c r="C39" s="231"/>
      <c r="D39" s="50"/>
      <c r="E39" s="195">
        <v>0</v>
      </c>
      <c r="F39" s="195"/>
      <c r="G39" s="195"/>
      <c r="H39" s="195"/>
      <c r="I39" s="328"/>
      <c r="J39" s="324">
        <f>I39-'CSVC 2024'!E39</f>
        <v>0</v>
      </c>
      <c r="K39" s="323"/>
      <c r="L39" s="327">
        <f>K39-'CSVC 2024'!F39</f>
        <v>0</v>
      </c>
      <c r="M39" s="323"/>
      <c r="N39" s="327">
        <f>M39-'CSVC 2024'!G39</f>
        <v>0</v>
      </c>
      <c r="O39" s="323">
        <v>1</v>
      </c>
      <c r="P39" s="327">
        <f>O39-'CSVC 2024'!H39</f>
        <v>0</v>
      </c>
      <c r="Q39" s="323">
        <v>1</v>
      </c>
      <c r="R39" s="327">
        <f>Q39-'CSVC 2024'!I39</f>
        <v>1</v>
      </c>
      <c r="S39" s="323"/>
      <c r="T39" s="327">
        <f>S39-'CSVC 2024'!J39</f>
        <v>0</v>
      </c>
      <c r="U39" s="323"/>
      <c r="V39" s="327">
        <f>U39-'CSVC 2024'!K39</f>
        <v>0</v>
      </c>
      <c r="W39" s="323"/>
      <c r="X39" s="327">
        <f>W39-'CSVC 2024'!L39</f>
        <v>0</v>
      </c>
      <c r="Y39" s="323"/>
      <c r="Z39" s="323"/>
      <c r="AA39" s="327">
        <f>Z39-'CSVC 2024'!M39</f>
        <v>0</v>
      </c>
      <c r="AB39" s="323"/>
      <c r="AC39" s="196">
        <f>AB39-'CSVC 2024'!N39</f>
        <v>0</v>
      </c>
      <c r="AD39" s="323"/>
      <c r="AE39" s="196">
        <f>AD39-'CSVC 2024'!O39</f>
        <v>0</v>
      </c>
      <c r="AF39" s="318"/>
    </row>
    <row r="40" spans="1:32" s="222" customFormat="1">
      <c r="A40" s="215">
        <v>6</v>
      </c>
      <c r="B40" s="243" t="s">
        <v>84</v>
      </c>
      <c r="C40" s="235">
        <v>6300</v>
      </c>
      <c r="D40" s="235">
        <v>15796</v>
      </c>
      <c r="E40" s="329">
        <v>44</v>
      </c>
      <c r="F40" s="329">
        <v>-10</v>
      </c>
      <c r="G40" s="329">
        <v>3</v>
      </c>
      <c r="H40" s="329">
        <v>22</v>
      </c>
      <c r="I40" s="329">
        <v>14</v>
      </c>
      <c r="J40" s="324">
        <f>I40-'CSVC 2024'!E40</f>
        <v>0</v>
      </c>
      <c r="K40" s="329">
        <v>5</v>
      </c>
      <c r="L40" s="327">
        <f>K40-'CSVC 2024'!F40</f>
        <v>0</v>
      </c>
      <c r="M40" s="329">
        <v>65</v>
      </c>
      <c r="N40" s="327"/>
      <c r="O40" s="329">
        <v>0</v>
      </c>
      <c r="P40" s="327">
        <f>O40-'CSVC 2024'!H40</f>
        <v>0</v>
      </c>
      <c r="Q40" s="329">
        <v>1</v>
      </c>
      <c r="R40" s="327">
        <f>Q40-'CSVC 2024'!I40</f>
        <v>0</v>
      </c>
      <c r="S40" s="329">
        <f>SUM(S41:S43)</f>
        <v>270</v>
      </c>
      <c r="T40" s="329">
        <f t="shared" ref="T40:AD40" si="38">SUM(T41:T43)</f>
        <v>0</v>
      </c>
      <c r="U40" s="329">
        <f t="shared" si="38"/>
        <v>200</v>
      </c>
      <c r="V40" s="327">
        <f>U40-'CSVC 2024'!K40</f>
        <v>50</v>
      </c>
      <c r="W40" s="329">
        <f t="shared" si="38"/>
        <v>1</v>
      </c>
      <c r="X40" s="327">
        <f>W40-'CSVC 2024'!L40</f>
        <v>1</v>
      </c>
      <c r="Y40" s="329">
        <f t="shared" si="38"/>
        <v>0</v>
      </c>
      <c r="Z40" s="329">
        <f t="shared" si="38"/>
        <v>3900</v>
      </c>
      <c r="AA40" s="327">
        <f>Z40-'CSVC 2024'!M40</f>
        <v>0</v>
      </c>
      <c r="AB40" s="329">
        <f t="shared" si="38"/>
        <v>2000</v>
      </c>
      <c r="AC40" s="329">
        <f t="shared" si="38"/>
        <v>0</v>
      </c>
      <c r="AD40" s="329">
        <f t="shared" si="38"/>
        <v>0</v>
      </c>
      <c r="AE40" s="196">
        <f>AD40-'CSVC 2024'!O40</f>
        <v>0</v>
      </c>
      <c r="AF40" s="302"/>
    </row>
    <row r="41" spans="1:32">
      <c r="A41" s="173"/>
      <c r="B41" s="242" t="s">
        <v>85</v>
      </c>
      <c r="C41" s="231">
        <v>6300</v>
      </c>
      <c r="D41" s="50">
        <v>12100</v>
      </c>
      <c r="E41" s="195">
        <v>24</v>
      </c>
      <c r="F41" s="195">
        <v>-4</v>
      </c>
      <c r="G41" s="195">
        <v>3</v>
      </c>
      <c r="H41" s="195">
        <v>8</v>
      </c>
      <c r="I41" s="328">
        <v>8</v>
      </c>
      <c r="J41" s="324">
        <f>I41-'CSVC 2024'!E41</f>
        <v>0</v>
      </c>
      <c r="K41" s="323">
        <v>4</v>
      </c>
      <c r="L41" s="327">
        <f>K41-'CSVC 2024'!F41</f>
        <v>0</v>
      </c>
      <c r="M41" s="323">
        <v>60</v>
      </c>
      <c r="N41" s="327">
        <f>M41-'CSVC 2024'!G41</f>
        <v>0</v>
      </c>
      <c r="O41" s="323"/>
      <c r="P41" s="327">
        <f>O41-'CSVC 2024'!H41</f>
        <v>0</v>
      </c>
      <c r="Q41" s="323"/>
      <c r="R41" s="327">
        <f>Q41-'CSVC 2024'!I41</f>
        <v>0</v>
      </c>
      <c r="S41" s="323">
        <v>120</v>
      </c>
      <c r="T41" s="327">
        <f>S41-'CSVC 2024'!J41</f>
        <v>0</v>
      </c>
      <c r="U41" s="323">
        <v>100</v>
      </c>
      <c r="V41" s="327">
        <f>U41-'CSVC 2024'!K41</f>
        <v>50</v>
      </c>
      <c r="W41" s="323">
        <v>1</v>
      </c>
      <c r="X41" s="327">
        <f>W41-'CSVC 2024'!L41</f>
        <v>1</v>
      </c>
      <c r="Y41" s="323"/>
      <c r="Z41" s="323">
        <v>2700</v>
      </c>
      <c r="AA41" s="327">
        <f>Z41-'CSVC 2024'!M41</f>
        <v>0</v>
      </c>
      <c r="AB41" s="323">
        <v>1000</v>
      </c>
      <c r="AC41" s="196">
        <f>AB41-'CSVC 2024'!N41</f>
        <v>0</v>
      </c>
      <c r="AD41" s="323"/>
      <c r="AE41" s="196">
        <f>AD41-'CSVC 2024'!O41</f>
        <v>0</v>
      </c>
      <c r="AF41" s="318"/>
    </row>
    <row r="42" spans="1:32">
      <c r="A42" s="228"/>
      <c r="B42" s="242" t="s">
        <v>86</v>
      </c>
      <c r="C42" s="231"/>
      <c r="D42" s="50">
        <v>3696</v>
      </c>
      <c r="E42" s="195">
        <v>20</v>
      </c>
      <c r="F42" s="195">
        <v>-6</v>
      </c>
      <c r="G42" s="195"/>
      <c r="H42" s="195">
        <v>14</v>
      </c>
      <c r="I42" s="328">
        <v>6</v>
      </c>
      <c r="J42" s="324">
        <f>I42-'CSVC 2024'!E42</f>
        <v>0</v>
      </c>
      <c r="K42" s="323">
        <v>1</v>
      </c>
      <c r="L42" s="327">
        <f>K42-'CSVC 2024'!F42</f>
        <v>0</v>
      </c>
      <c r="M42" s="323">
        <v>5</v>
      </c>
      <c r="N42" s="327">
        <f>M42-'CSVC 2024'!G42</f>
        <v>0</v>
      </c>
      <c r="O42" s="323"/>
      <c r="P42" s="327">
        <f>O42-'CSVC 2024'!H42</f>
        <v>0</v>
      </c>
      <c r="Q42" s="323">
        <v>1</v>
      </c>
      <c r="R42" s="327">
        <f>Q42-'CSVC 2024'!I42</f>
        <v>0</v>
      </c>
      <c r="S42" s="323">
        <v>150</v>
      </c>
      <c r="T42" s="327">
        <f>S42-'CSVC 2024'!J42</f>
        <v>0</v>
      </c>
      <c r="U42" s="323">
        <v>100</v>
      </c>
      <c r="V42" s="327">
        <f>U42-'CSVC 2024'!K42</f>
        <v>0</v>
      </c>
      <c r="W42" s="323"/>
      <c r="X42" s="327">
        <f>W42-'CSVC 2024'!L42</f>
        <v>0</v>
      </c>
      <c r="Y42" s="323"/>
      <c r="Z42" s="323">
        <v>1200</v>
      </c>
      <c r="AA42" s="327">
        <f>Z42-'CSVC 2024'!M42</f>
        <v>0</v>
      </c>
      <c r="AB42" s="323">
        <v>1000</v>
      </c>
      <c r="AC42" s="196">
        <f>AB42-'CSVC 2024'!N42</f>
        <v>0</v>
      </c>
      <c r="AD42" s="323"/>
      <c r="AE42" s="196">
        <f>AD42-'CSVC 2024'!O42</f>
        <v>0</v>
      </c>
      <c r="AF42" s="318"/>
    </row>
    <row r="43" spans="1:32">
      <c r="A43" s="228"/>
      <c r="B43" s="242" t="s">
        <v>87</v>
      </c>
      <c r="C43" s="231"/>
      <c r="D43" s="50"/>
      <c r="E43" s="195">
        <v>0</v>
      </c>
      <c r="F43" s="195"/>
      <c r="G43" s="195"/>
      <c r="H43" s="195"/>
      <c r="I43" s="328"/>
      <c r="J43" s="324">
        <f>I43-'CSVC 2024'!E43</f>
        <v>0</v>
      </c>
      <c r="K43" s="323"/>
      <c r="L43" s="327">
        <f>K43-'CSVC 2024'!F43</f>
        <v>0</v>
      </c>
      <c r="M43" s="323"/>
      <c r="N43" s="327"/>
      <c r="O43" s="323"/>
      <c r="P43" s="327">
        <f>O43-'CSVC 2024'!H43</f>
        <v>0</v>
      </c>
      <c r="Q43" s="323"/>
      <c r="R43" s="327">
        <f>Q43-'CSVC 2024'!I43</f>
        <v>0</v>
      </c>
      <c r="S43" s="323"/>
      <c r="T43" s="327"/>
      <c r="U43" s="323"/>
      <c r="V43" s="327">
        <f>U43-'CSVC 2024'!K43</f>
        <v>0</v>
      </c>
      <c r="W43" s="323"/>
      <c r="X43" s="327">
        <f>W43-'CSVC 2024'!L43</f>
        <v>0</v>
      </c>
      <c r="Y43" s="323"/>
      <c r="Z43" s="323"/>
      <c r="AA43" s="327">
        <f>Z43-'CSVC 2024'!M43</f>
        <v>0</v>
      </c>
      <c r="AB43" s="323"/>
      <c r="AC43" s="196">
        <f>AB43-'CSVC 2024'!N43</f>
        <v>0</v>
      </c>
      <c r="AD43" s="323"/>
      <c r="AE43" s="196">
        <f>AD43-'CSVC 2024'!O43</f>
        <v>0</v>
      </c>
      <c r="AF43" s="318"/>
    </row>
    <row r="44" spans="1:32" s="222" customFormat="1">
      <c r="A44" s="215">
        <v>7</v>
      </c>
      <c r="B44" s="245" t="s">
        <v>89</v>
      </c>
      <c r="C44" s="220">
        <v>2000</v>
      </c>
      <c r="D44" s="220">
        <v>9900</v>
      </c>
      <c r="E44" s="195">
        <v>22</v>
      </c>
      <c r="F44" s="195"/>
      <c r="G44" s="195"/>
      <c r="H44" s="195"/>
      <c r="I44" s="327">
        <v>10</v>
      </c>
      <c r="J44" s="324">
        <f>I44-'CSVC 2024'!E44</f>
        <v>0</v>
      </c>
      <c r="K44" s="327">
        <v>5</v>
      </c>
      <c r="L44" s="327">
        <f>K44-'CSVC 2024'!F44</f>
        <v>0</v>
      </c>
      <c r="M44" s="327">
        <f>'CSVC 2024'!G44</f>
        <v>75</v>
      </c>
      <c r="N44" s="327">
        <f>M44-'CSVC 2024'!G44</f>
        <v>0</v>
      </c>
      <c r="O44" s="327">
        <v>5</v>
      </c>
      <c r="P44" s="327">
        <f>O44-'CSVC 2024'!H44</f>
        <v>0</v>
      </c>
      <c r="Q44" s="327">
        <v>6</v>
      </c>
      <c r="R44" s="327">
        <f>Q44-'CSVC 2024'!I44</f>
        <v>1</v>
      </c>
      <c r="S44" s="327">
        <f>'CSVC 2024'!J44</f>
        <v>300</v>
      </c>
      <c r="T44" s="327">
        <f>S44-'CSVC 2024'!J44</f>
        <v>0</v>
      </c>
      <c r="U44" s="327">
        <f>'CSVC 2024'!K44</f>
        <v>120</v>
      </c>
      <c r="V44" s="327">
        <f>U44-'CSVC 2024'!K44</f>
        <v>0</v>
      </c>
      <c r="W44" s="327">
        <v>1</v>
      </c>
      <c r="X44" s="327">
        <f>W44-'CSVC 2024'!L44</f>
        <v>0</v>
      </c>
      <c r="Y44" s="327"/>
      <c r="Z44" s="327">
        <f>'CSVC 2024'!M44</f>
        <v>3000</v>
      </c>
      <c r="AA44" s="327">
        <f>Z44-'CSVC 2024'!M44</f>
        <v>0</v>
      </c>
      <c r="AB44" s="327">
        <f>'CSVC 2024'!N44</f>
        <v>700</v>
      </c>
      <c r="AC44" s="196">
        <f>AB44-'CSVC 2024'!N44</f>
        <v>0</v>
      </c>
      <c r="AD44" s="327">
        <f>'CSVC 2024'!O44</f>
        <v>0</v>
      </c>
      <c r="AE44" s="196">
        <f>AD44-'CSVC 2024'!O44</f>
        <v>0</v>
      </c>
      <c r="AF44" s="302"/>
    </row>
    <row r="45" spans="1:32" s="222" customFormat="1">
      <c r="A45" s="215">
        <v>8</v>
      </c>
      <c r="B45" s="245" t="s">
        <v>90</v>
      </c>
      <c r="C45" s="220">
        <v>4000</v>
      </c>
      <c r="D45" s="220">
        <v>9800</v>
      </c>
      <c r="E45" s="195">
        <v>24</v>
      </c>
      <c r="F45" s="195">
        <v>-3</v>
      </c>
      <c r="G45" s="195"/>
      <c r="H45" s="195"/>
      <c r="I45" s="327">
        <v>10</v>
      </c>
      <c r="J45" s="324">
        <f>I45-'CSVC 2024'!E45</f>
        <v>0</v>
      </c>
      <c r="K45" s="327">
        <v>5</v>
      </c>
      <c r="L45" s="327">
        <f>K45-'CSVC 2024'!F45</f>
        <v>0</v>
      </c>
      <c r="M45" s="327">
        <f>'CSVC 2024'!G45</f>
        <v>100</v>
      </c>
      <c r="N45" s="327">
        <f>M45-'CSVC 2024'!G45</f>
        <v>0</v>
      </c>
      <c r="O45" s="327">
        <v>5</v>
      </c>
      <c r="P45" s="327">
        <f>O45-'CSVC 2024'!H45</f>
        <v>0</v>
      </c>
      <c r="Q45" s="327">
        <v>6</v>
      </c>
      <c r="R45" s="327">
        <f>Q45-'CSVC 2024'!I45</f>
        <v>1</v>
      </c>
      <c r="S45" s="327">
        <f>'CSVC 2024'!J45</f>
        <v>400</v>
      </c>
      <c r="T45" s="327">
        <f>S45-'CSVC 2024'!J45</f>
        <v>0</v>
      </c>
      <c r="U45" s="327">
        <f>'CSVC 2024'!K45</f>
        <v>200</v>
      </c>
      <c r="V45" s="327">
        <f>U45-'CSVC 2024'!K45</f>
        <v>0</v>
      </c>
      <c r="W45" s="327">
        <v>1</v>
      </c>
      <c r="X45" s="327">
        <f>W45-'CSVC 2024'!L45</f>
        <v>0</v>
      </c>
      <c r="Y45" s="327"/>
      <c r="Z45" s="327">
        <f>'CSVC 2024'!M45</f>
        <v>1300</v>
      </c>
      <c r="AA45" s="327">
        <f>Z45-'CSVC 2024'!M45</f>
        <v>0</v>
      </c>
      <c r="AB45" s="327">
        <f>'CSVC 2024'!N45</f>
        <v>0</v>
      </c>
      <c r="AC45" s="196">
        <f>AB45-'CSVC 2024'!N45</f>
        <v>0</v>
      </c>
      <c r="AD45" s="327">
        <f>'CSVC 2024'!O45</f>
        <v>0</v>
      </c>
      <c r="AE45" s="196">
        <f>AD45-'CSVC 2024'!O45</f>
        <v>0</v>
      </c>
      <c r="AF45" s="302"/>
    </row>
    <row r="46" spans="1:32" s="184" customFormat="1" ht="12.75" customHeight="1">
      <c r="A46" s="189" t="s">
        <v>7</v>
      </c>
      <c r="B46" s="190" t="s">
        <v>91</v>
      </c>
      <c r="C46" s="191">
        <f t="shared" ref="C46:AD46" si="39">SUM(C47,C51:C55)</f>
        <v>14100</v>
      </c>
      <c r="D46" s="191">
        <f t="shared" si="39"/>
        <v>65400</v>
      </c>
      <c r="E46" s="191">
        <f t="shared" si="39"/>
        <v>76</v>
      </c>
      <c r="F46" s="191">
        <f t="shared" si="39"/>
        <v>-2</v>
      </c>
      <c r="G46" s="191">
        <f t="shared" si="39"/>
        <v>0</v>
      </c>
      <c r="H46" s="191">
        <f t="shared" si="39"/>
        <v>10</v>
      </c>
      <c r="I46" s="191">
        <f t="shared" si="39"/>
        <v>22</v>
      </c>
      <c r="J46" s="191">
        <f t="shared" si="39"/>
        <v>4</v>
      </c>
      <c r="K46" s="191">
        <f t="shared" si="39"/>
        <v>17</v>
      </c>
      <c r="L46" s="191">
        <f t="shared" si="39"/>
        <v>8</v>
      </c>
      <c r="M46" s="191">
        <f t="shared" si="39"/>
        <v>670</v>
      </c>
      <c r="N46" s="191">
        <f t="shared" si="39"/>
        <v>200</v>
      </c>
      <c r="O46" s="191">
        <f t="shared" si="39"/>
        <v>11</v>
      </c>
      <c r="P46" s="191">
        <f t="shared" si="39"/>
        <v>4</v>
      </c>
      <c r="Q46" s="191">
        <f t="shared" si="39"/>
        <v>9</v>
      </c>
      <c r="R46" s="191">
        <f t="shared" si="39"/>
        <v>2</v>
      </c>
      <c r="S46" s="191">
        <f t="shared" si="39"/>
        <v>900</v>
      </c>
      <c r="T46" s="191">
        <f t="shared" si="39"/>
        <v>0</v>
      </c>
      <c r="U46" s="191">
        <f t="shared" si="39"/>
        <v>845</v>
      </c>
      <c r="V46" s="191">
        <f t="shared" si="39"/>
        <v>300</v>
      </c>
      <c r="W46" s="191">
        <f t="shared" si="39"/>
        <v>2</v>
      </c>
      <c r="X46" s="191">
        <f t="shared" si="39"/>
        <v>1</v>
      </c>
      <c r="Y46" s="191">
        <f t="shared" si="39"/>
        <v>1</v>
      </c>
      <c r="Z46" s="191">
        <f t="shared" si="39"/>
        <v>7100</v>
      </c>
      <c r="AA46" s="191">
        <f t="shared" si="39"/>
        <v>3000</v>
      </c>
      <c r="AB46" s="191">
        <f t="shared" si="39"/>
        <v>4500</v>
      </c>
      <c r="AC46" s="191">
        <f t="shared" si="39"/>
        <v>3000</v>
      </c>
      <c r="AD46" s="191">
        <f t="shared" si="39"/>
        <v>2</v>
      </c>
      <c r="AE46" s="196">
        <f>AD46-'CSVC 2024'!O46</f>
        <v>1</v>
      </c>
      <c r="AF46" s="187"/>
    </row>
    <row r="47" spans="1:32" s="227" customFormat="1" ht="11.4">
      <c r="A47" s="215">
        <v>1</v>
      </c>
      <c r="B47" s="194" t="s">
        <v>92</v>
      </c>
      <c r="C47" s="195">
        <v>0</v>
      </c>
      <c r="D47" s="195">
        <v>15000</v>
      </c>
      <c r="E47" s="195">
        <v>20</v>
      </c>
      <c r="F47" s="195">
        <v>0</v>
      </c>
      <c r="G47" s="195"/>
      <c r="H47" s="195"/>
      <c r="I47" s="195">
        <f>SUM(I48:I50)</f>
        <v>4</v>
      </c>
      <c r="J47" s="195">
        <f t="shared" ref="J47:AD47" si="40">SUM(J48:J50)</f>
        <v>4</v>
      </c>
      <c r="K47" s="195">
        <f t="shared" si="40"/>
        <v>8</v>
      </c>
      <c r="L47" s="195">
        <f t="shared" si="40"/>
        <v>8</v>
      </c>
      <c r="M47" s="195">
        <f t="shared" si="40"/>
        <v>200</v>
      </c>
      <c r="N47" s="195">
        <f t="shared" si="40"/>
        <v>200</v>
      </c>
      <c r="O47" s="195">
        <f t="shared" si="40"/>
        <v>4</v>
      </c>
      <c r="P47" s="195">
        <f t="shared" si="40"/>
        <v>4</v>
      </c>
      <c r="Q47" s="195">
        <f t="shared" si="40"/>
        <v>0</v>
      </c>
      <c r="R47" s="327">
        <f>Q47-'CSVC 2024'!I47</f>
        <v>0</v>
      </c>
      <c r="S47" s="195">
        <f t="shared" si="40"/>
        <v>0</v>
      </c>
      <c r="T47" s="327">
        <f>S47-'CSVC 2024'!J47</f>
        <v>0</v>
      </c>
      <c r="U47" s="195">
        <f t="shared" si="40"/>
        <v>300</v>
      </c>
      <c r="V47" s="195">
        <f t="shared" si="40"/>
        <v>300</v>
      </c>
      <c r="W47" s="195">
        <f t="shared" si="40"/>
        <v>0</v>
      </c>
      <c r="X47" s="327">
        <f>W47-'CSVC 2024'!L47</f>
        <v>0</v>
      </c>
      <c r="Y47" s="195">
        <f t="shared" si="40"/>
        <v>0</v>
      </c>
      <c r="Z47" s="195">
        <f t="shared" si="40"/>
        <v>3000</v>
      </c>
      <c r="AA47" s="327">
        <v>3000</v>
      </c>
      <c r="AB47" s="195">
        <f t="shared" si="40"/>
        <v>3000</v>
      </c>
      <c r="AC47" s="196">
        <v>3000</v>
      </c>
      <c r="AD47" s="195">
        <f t="shared" si="40"/>
        <v>1</v>
      </c>
      <c r="AE47" s="196">
        <f>AD47-'CSVC 2024'!O47</f>
        <v>1</v>
      </c>
      <c r="AF47" s="302"/>
    </row>
    <row r="48" spans="1:32">
      <c r="A48" s="173"/>
      <c r="B48" s="247" t="s">
        <v>93</v>
      </c>
      <c r="C48" s="50"/>
      <c r="D48" s="50"/>
      <c r="E48" s="195">
        <v>0</v>
      </c>
      <c r="F48" s="195"/>
      <c r="G48" s="195"/>
      <c r="H48" s="195"/>
      <c r="I48" s="323"/>
      <c r="J48" s="324"/>
      <c r="K48" s="323"/>
      <c r="L48" s="327"/>
      <c r="M48" s="323"/>
      <c r="N48" s="327"/>
      <c r="O48" s="323"/>
      <c r="P48" s="327"/>
      <c r="Q48" s="323"/>
      <c r="R48" s="327">
        <f>Q48-'CSVC 2024'!I48</f>
        <v>0</v>
      </c>
      <c r="S48" s="323"/>
      <c r="T48" s="327">
        <f>S48-'CSVC 2024'!J48</f>
        <v>0</v>
      </c>
      <c r="U48" s="323"/>
      <c r="V48" s="327"/>
      <c r="W48" s="323"/>
      <c r="X48" s="327">
        <f>W48-'CSVC 2024'!L48</f>
        <v>0</v>
      </c>
      <c r="Y48" s="323"/>
      <c r="Z48" s="323"/>
      <c r="AA48" s="327"/>
      <c r="AB48" s="323"/>
      <c r="AC48" s="196"/>
      <c r="AD48" s="323"/>
      <c r="AE48" s="196">
        <f>AD48-'CSVC 2024'!O48</f>
        <v>0</v>
      </c>
      <c r="AF48" s="318"/>
    </row>
    <row r="49" spans="1:32">
      <c r="A49" s="228"/>
      <c r="B49" s="249" t="s">
        <v>95</v>
      </c>
      <c r="C49" s="50"/>
      <c r="D49" s="50"/>
      <c r="E49" s="195">
        <v>0</v>
      </c>
      <c r="F49" s="195"/>
      <c r="G49" s="195"/>
      <c r="H49" s="195"/>
      <c r="I49" s="323"/>
      <c r="J49" s="324"/>
      <c r="K49" s="323"/>
      <c r="L49" s="327"/>
      <c r="M49" s="323"/>
      <c r="N49" s="327"/>
      <c r="O49" s="323"/>
      <c r="P49" s="327"/>
      <c r="Q49" s="323"/>
      <c r="R49" s="327">
        <f>Q49-'CSVC 2024'!I49</f>
        <v>0</v>
      </c>
      <c r="S49" s="323"/>
      <c r="T49" s="327">
        <f>S49-'CSVC 2024'!J49</f>
        <v>0</v>
      </c>
      <c r="U49" s="323"/>
      <c r="V49" s="327"/>
      <c r="W49" s="323"/>
      <c r="X49" s="327">
        <f>W49-'CSVC 2024'!L49</f>
        <v>0</v>
      </c>
      <c r="Y49" s="323"/>
      <c r="Z49" s="323"/>
      <c r="AA49" s="327"/>
      <c r="AB49" s="323"/>
      <c r="AC49" s="196"/>
      <c r="AD49" s="323"/>
      <c r="AE49" s="196">
        <f>AD49-'CSVC 2024'!O49</f>
        <v>0</v>
      </c>
      <c r="AF49" s="318"/>
    </row>
    <row r="50" spans="1:32">
      <c r="A50" s="228"/>
      <c r="B50" s="247" t="s">
        <v>96</v>
      </c>
      <c r="C50" s="50"/>
      <c r="D50" s="50">
        <v>15000</v>
      </c>
      <c r="E50" s="195">
        <v>20</v>
      </c>
      <c r="F50" s="195">
        <v>-20</v>
      </c>
      <c r="G50" s="195"/>
      <c r="H50" s="195"/>
      <c r="I50" s="323">
        <v>4</v>
      </c>
      <c r="J50" s="324">
        <f>I50-'CSVC 2024'!E50</f>
        <v>4</v>
      </c>
      <c r="K50" s="323">
        <v>8</v>
      </c>
      <c r="L50" s="327">
        <f>K50-'CSVC 2024'!F50</f>
        <v>8</v>
      </c>
      <c r="M50" s="323">
        <v>200</v>
      </c>
      <c r="N50" s="327">
        <f>M50-'CSVC 2024'!G50</f>
        <v>200</v>
      </c>
      <c r="O50" s="323">
        <v>4</v>
      </c>
      <c r="P50" s="327">
        <f>O50-'CSVC 2024'!H50</f>
        <v>4</v>
      </c>
      <c r="Q50" s="323"/>
      <c r="R50" s="327">
        <f>Q50-'CSVC 2024'!I50</f>
        <v>0</v>
      </c>
      <c r="S50" s="323"/>
      <c r="T50" s="327">
        <f>S50-'CSVC 2024'!J50</f>
        <v>0</v>
      </c>
      <c r="U50" s="323">
        <v>300</v>
      </c>
      <c r="V50" s="327">
        <f>U50-'CSVC 2024'!K50</f>
        <v>300</v>
      </c>
      <c r="W50" s="323"/>
      <c r="X50" s="327">
        <f>W50-'CSVC 2024'!L50</f>
        <v>0</v>
      </c>
      <c r="Y50" s="323"/>
      <c r="Z50" s="323">
        <v>3000</v>
      </c>
      <c r="AA50" s="327">
        <f>Z50-'CSVC 2024'!M50</f>
        <v>3000</v>
      </c>
      <c r="AB50" s="323">
        <v>3000</v>
      </c>
      <c r="AC50" s="196">
        <f>AB50-'CSVC 2024'!N50</f>
        <v>3000</v>
      </c>
      <c r="AD50" s="323">
        <v>1</v>
      </c>
      <c r="AE50" s="196">
        <f>AD50-'CSVC 2024'!O50</f>
        <v>1</v>
      </c>
      <c r="AF50" s="318" t="s">
        <v>277</v>
      </c>
    </row>
    <row r="51" spans="1:32" s="222" customFormat="1">
      <c r="A51" s="215">
        <v>2</v>
      </c>
      <c r="B51" s="223" t="s">
        <v>98</v>
      </c>
      <c r="C51" s="220"/>
      <c r="D51" s="220">
        <v>9000</v>
      </c>
      <c r="E51" s="195"/>
      <c r="F51" s="195"/>
      <c r="G51" s="195"/>
      <c r="H51" s="195"/>
      <c r="I51" s="327"/>
      <c r="J51" s="324">
        <f>I51-'CSVC 2024'!E51</f>
        <v>0</v>
      </c>
      <c r="K51" s="327"/>
      <c r="L51" s="327">
        <f>K51-'CSVC 2024'!F51</f>
        <v>0</v>
      </c>
      <c r="M51" s="327"/>
      <c r="N51" s="327">
        <f>M51-'CSVC 2024'!G51</f>
        <v>0</v>
      </c>
      <c r="O51" s="327"/>
      <c r="P51" s="327">
        <f>O51-'CSVC 2024'!H51</f>
        <v>0</v>
      </c>
      <c r="Q51" s="327"/>
      <c r="R51" s="327">
        <f>Q51-'CSVC 2024'!I51</f>
        <v>0</v>
      </c>
      <c r="S51" s="327"/>
      <c r="T51" s="327">
        <f>S51-'CSVC 2024'!J51</f>
        <v>0</v>
      </c>
      <c r="U51" s="327"/>
      <c r="V51" s="327">
        <f>U51-'CSVC 2024'!K51</f>
        <v>0</v>
      </c>
      <c r="W51" s="327"/>
      <c r="X51" s="327">
        <f>W51-'CSVC 2024'!L51</f>
        <v>0</v>
      </c>
      <c r="Y51" s="327"/>
      <c r="Z51" s="327"/>
      <c r="AA51" s="327">
        <f>Z51-'CSVC 2024'!M51</f>
        <v>0</v>
      </c>
      <c r="AB51" s="327"/>
      <c r="AC51" s="196">
        <f>AB51-'CSVC 2024'!N51</f>
        <v>0</v>
      </c>
      <c r="AD51" s="327"/>
      <c r="AE51" s="196">
        <f>AD51-'CSVC 2024'!O51</f>
        <v>0</v>
      </c>
      <c r="AF51" s="302"/>
    </row>
    <row r="52" spans="1:32" s="222" customFormat="1">
      <c r="A52" s="215">
        <v>3</v>
      </c>
      <c r="B52" s="223" t="s">
        <v>99</v>
      </c>
      <c r="C52" s="220">
        <v>8000</v>
      </c>
      <c r="D52" s="220">
        <v>8000</v>
      </c>
      <c r="E52" s="195"/>
      <c r="F52" s="195"/>
      <c r="G52" s="195"/>
      <c r="H52" s="195"/>
      <c r="I52" s="327"/>
      <c r="J52" s="324">
        <f>I52-'CSVC 2024'!E52</f>
        <v>0</v>
      </c>
      <c r="K52" s="327"/>
      <c r="L52" s="327">
        <f>K52-'CSVC 2024'!F52</f>
        <v>0</v>
      </c>
      <c r="M52" s="327"/>
      <c r="N52" s="327">
        <f>M52-'CSVC 2024'!G52</f>
        <v>0</v>
      </c>
      <c r="O52" s="327"/>
      <c r="P52" s="327">
        <f>O52-'CSVC 2024'!H52</f>
        <v>0</v>
      </c>
      <c r="Q52" s="327"/>
      <c r="R52" s="327">
        <f>Q52-'CSVC 2024'!I52</f>
        <v>0</v>
      </c>
      <c r="S52" s="327"/>
      <c r="T52" s="327">
        <f>S52-'CSVC 2024'!J52</f>
        <v>0</v>
      </c>
      <c r="U52" s="327"/>
      <c r="V52" s="327">
        <f>U52-'CSVC 2024'!K52</f>
        <v>0</v>
      </c>
      <c r="W52" s="327"/>
      <c r="X52" s="327">
        <f>W52-'CSVC 2024'!L52</f>
        <v>0</v>
      </c>
      <c r="Y52" s="327"/>
      <c r="Z52" s="327"/>
      <c r="AA52" s="327">
        <f>Z52-'CSVC 2024'!M52</f>
        <v>0</v>
      </c>
      <c r="AB52" s="327"/>
      <c r="AC52" s="196">
        <f>AB52-'CSVC 2024'!N52</f>
        <v>0</v>
      </c>
      <c r="AD52" s="327"/>
      <c r="AE52" s="196">
        <f>AD52-'CSVC 2024'!O52</f>
        <v>0</v>
      </c>
      <c r="AF52" s="302"/>
    </row>
    <row r="53" spans="1:32">
      <c r="A53" s="228"/>
      <c r="B53" s="216" t="s">
        <v>62</v>
      </c>
      <c r="C53" s="50"/>
      <c r="D53" s="50"/>
      <c r="E53" s="195"/>
      <c r="F53" s="195"/>
      <c r="G53" s="195"/>
      <c r="H53" s="195"/>
      <c r="I53" s="323"/>
      <c r="J53" s="324">
        <f>I53-'CSVC 2024'!E53</f>
        <v>0</v>
      </c>
      <c r="K53" s="323"/>
      <c r="L53" s="327">
        <f>K53-'CSVC 2024'!F53</f>
        <v>0</v>
      </c>
      <c r="M53" s="323"/>
      <c r="N53" s="327">
        <f>M53-'CSVC 2024'!G53</f>
        <v>0</v>
      </c>
      <c r="O53" s="323"/>
      <c r="P53" s="327">
        <f>O53-'CSVC 2024'!H53</f>
        <v>0</v>
      </c>
      <c r="Q53" s="323"/>
      <c r="R53" s="327">
        <f>Q53-'CSVC 2024'!I53</f>
        <v>0</v>
      </c>
      <c r="S53" s="323"/>
      <c r="T53" s="327">
        <f>S53-'CSVC 2024'!J53</f>
        <v>0</v>
      </c>
      <c r="U53" s="323"/>
      <c r="V53" s="327">
        <f>U53-'CSVC 2024'!K53</f>
        <v>0</v>
      </c>
      <c r="W53" s="323"/>
      <c r="X53" s="327">
        <f>W53-'CSVC 2024'!L53</f>
        <v>0</v>
      </c>
      <c r="Y53" s="323"/>
      <c r="Z53" s="323"/>
      <c r="AA53" s="327">
        <f>Z53-'CSVC 2024'!M53</f>
        <v>0</v>
      </c>
      <c r="AB53" s="323"/>
      <c r="AC53" s="196">
        <f>AB53-'CSVC 2024'!N53</f>
        <v>0</v>
      </c>
      <c r="AD53" s="323"/>
      <c r="AE53" s="196">
        <f>AD53-'CSVC 2024'!O53</f>
        <v>0</v>
      </c>
      <c r="AF53" s="318"/>
    </row>
    <row r="54" spans="1:32" s="222" customFormat="1">
      <c r="A54" s="215">
        <v>4</v>
      </c>
      <c r="B54" s="223" t="s">
        <v>100</v>
      </c>
      <c r="C54" s="220">
        <v>6100</v>
      </c>
      <c r="D54" s="220">
        <v>16800</v>
      </c>
      <c r="E54" s="195">
        <v>34</v>
      </c>
      <c r="F54" s="195">
        <v>-2</v>
      </c>
      <c r="G54" s="195"/>
      <c r="H54" s="195">
        <v>10</v>
      </c>
      <c r="I54" s="327">
        <v>8</v>
      </c>
      <c r="J54" s="324">
        <f>I54-'CSVC 2024'!E54</f>
        <v>0</v>
      </c>
      <c r="K54" s="327">
        <v>4</v>
      </c>
      <c r="L54" s="327">
        <f>K54-'CSVC 2024'!F54</f>
        <v>0</v>
      </c>
      <c r="M54" s="327">
        <v>350</v>
      </c>
      <c r="N54" s="327">
        <f>M54-'CSVC 2024'!G54</f>
        <v>0</v>
      </c>
      <c r="O54" s="327">
        <v>2</v>
      </c>
      <c r="P54" s="327">
        <f>O54-'CSVC 2024'!H54</f>
        <v>0</v>
      </c>
      <c r="Q54" s="327">
        <v>3</v>
      </c>
      <c r="R54" s="327">
        <f>Q54-'CSVC 2024'!I54</f>
        <v>2</v>
      </c>
      <c r="S54" s="327">
        <v>400</v>
      </c>
      <c r="T54" s="327">
        <f>S54-'CSVC 2024'!J54</f>
        <v>0</v>
      </c>
      <c r="U54" s="327">
        <v>185</v>
      </c>
      <c r="V54" s="327">
        <f>U54-'CSVC 2024'!K54</f>
        <v>0</v>
      </c>
      <c r="W54" s="327">
        <v>1</v>
      </c>
      <c r="X54" s="327">
        <f>W54-'CSVC 2024'!L54</f>
        <v>1</v>
      </c>
      <c r="Y54" s="327">
        <v>1</v>
      </c>
      <c r="Z54" s="327">
        <v>1100</v>
      </c>
      <c r="AA54" s="327">
        <f>Z54-'CSVC 2024'!M54</f>
        <v>0</v>
      </c>
      <c r="AB54" s="327">
        <v>500</v>
      </c>
      <c r="AC54" s="196">
        <f>AB54-'CSVC 2024'!N54</f>
        <v>0</v>
      </c>
      <c r="AD54" s="327">
        <v>1</v>
      </c>
      <c r="AE54" s="196">
        <f>AD54-'CSVC 2024'!O54</f>
        <v>0</v>
      </c>
      <c r="AF54" s="302"/>
    </row>
    <row r="55" spans="1:32" s="222" customFormat="1">
      <c r="A55" s="215">
        <v>5</v>
      </c>
      <c r="B55" s="245" t="s">
        <v>101</v>
      </c>
      <c r="C55" s="220"/>
      <c r="D55" s="220">
        <v>16600</v>
      </c>
      <c r="E55" s="195">
        <v>22</v>
      </c>
      <c r="F55" s="195">
        <v>0</v>
      </c>
      <c r="G55" s="195"/>
      <c r="H55" s="195"/>
      <c r="I55" s="327">
        <v>10</v>
      </c>
      <c r="J55" s="324">
        <f>I55-'CSVC 2024'!E55</f>
        <v>0</v>
      </c>
      <c r="K55" s="327">
        <v>5</v>
      </c>
      <c r="L55" s="327">
        <f>K55-'CSVC 2024'!F55</f>
        <v>0</v>
      </c>
      <c r="M55" s="327">
        <f>'CSVC 2024'!G55</f>
        <v>120</v>
      </c>
      <c r="N55" s="327">
        <f>M55-'CSVC 2024'!G55</f>
        <v>0</v>
      </c>
      <c r="O55" s="327">
        <v>5</v>
      </c>
      <c r="P55" s="327">
        <f>O55-'CSVC 2024'!H55</f>
        <v>0</v>
      </c>
      <c r="Q55" s="327">
        <v>6</v>
      </c>
      <c r="R55" s="327">
        <f>Q55-'CSVC 2024'!I55</f>
        <v>0</v>
      </c>
      <c r="S55" s="327">
        <f>'CSVC 2024'!J55</f>
        <v>500</v>
      </c>
      <c r="T55" s="327">
        <f>S55-'CSVC 2024'!J55</f>
        <v>0</v>
      </c>
      <c r="U55" s="327">
        <f>'CSVC 2024'!K55</f>
        <v>360</v>
      </c>
      <c r="V55" s="327">
        <f>U55-'CSVC 2024'!K55</f>
        <v>0</v>
      </c>
      <c r="W55" s="327">
        <v>1</v>
      </c>
      <c r="X55" s="327">
        <f>W55-'CSVC 2024'!L55</f>
        <v>0</v>
      </c>
      <c r="Y55" s="327"/>
      <c r="Z55" s="327">
        <f>'CSVC 2024'!M55</f>
        <v>3000</v>
      </c>
      <c r="AA55" s="327">
        <f>Z55-'CSVC 2024'!M55</f>
        <v>0</v>
      </c>
      <c r="AB55" s="327">
        <f>'CSVC 2024'!N55</f>
        <v>1000</v>
      </c>
      <c r="AC55" s="196">
        <f>AB55-'CSVC 2024'!N55</f>
        <v>0</v>
      </c>
      <c r="AD55" s="327">
        <f>'CSVC 2024'!O55</f>
        <v>0</v>
      </c>
      <c r="AE55" s="196">
        <f>AD55-'CSVC 2024'!O55</f>
        <v>0</v>
      </c>
      <c r="AF55" s="302"/>
    </row>
    <row r="56" spans="1:32" s="184" customFormat="1" ht="11.4">
      <c r="A56" s="189" t="s">
        <v>102</v>
      </c>
      <c r="B56" s="190" t="s">
        <v>103</v>
      </c>
      <c r="C56" s="191">
        <f t="shared" ref="C56:AE56" si="41">SUM(C57,C61:C64)</f>
        <v>3000</v>
      </c>
      <c r="D56" s="191">
        <f t="shared" si="41"/>
        <v>36308.6</v>
      </c>
      <c r="E56" s="191">
        <f t="shared" si="41"/>
        <v>68</v>
      </c>
      <c r="F56" s="191">
        <f t="shared" si="41"/>
        <v>-9</v>
      </c>
      <c r="G56" s="191">
        <f t="shared" si="41"/>
        <v>0</v>
      </c>
      <c r="H56" s="191">
        <f t="shared" si="41"/>
        <v>0</v>
      </c>
      <c r="I56" s="191">
        <f t="shared" si="41"/>
        <v>21</v>
      </c>
      <c r="J56" s="191">
        <f t="shared" si="41"/>
        <v>0</v>
      </c>
      <c r="K56" s="191">
        <f t="shared" si="41"/>
        <v>14</v>
      </c>
      <c r="L56" s="191">
        <f t="shared" si="41"/>
        <v>0</v>
      </c>
      <c r="M56" s="191">
        <f t="shared" si="41"/>
        <v>300</v>
      </c>
      <c r="N56" s="191">
        <f t="shared" si="41"/>
        <v>0</v>
      </c>
      <c r="O56" s="191">
        <f t="shared" si="41"/>
        <v>13</v>
      </c>
      <c r="P56" s="191">
        <f t="shared" si="41"/>
        <v>4</v>
      </c>
      <c r="Q56" s="191">
        <f t="shared" si="41"/>
        <v>8</v>
      </c>
      <c r="R56" s="191">
        <f t="shared" si="41"/>
        <v>2</v>
      </c>
      <c r="S56" s="191">
        <f t="shared" si="41"/>
        <v>2050</v>
      </c>
      <c r="T56" s="191">
        <f t="shared" si="41"/>
        <v>0</v>
      </c>
      <c r="U56" s="191">
        <f t="shared" si="41"/>
        <v>575</v>
      </c>
      <c r="V56" s="191">
        <f t="shared" si="41"/>
        <v>0</v>
      </c>
      <c r="W56" s="191">
        <f t="shared" si="41"/>
        <v>2</v>
      </c>
      <c r="X56" s="191">
        <f t="shared" si="41"/>
        <v>1</v>
      </c>
      <c r="Y56" s="191">
        <f t="shared" si="41"/>
        <v>0</v>
      </c>
      <c r="Z56" s="191">
        <f t="shared" si="41"/>
        <v>8550</v>
      </c>
      <c r="AA56" s="191">
        <f t="shared" si="41"/>
        <v>0</v>
      </c>
      <c r="AB56" s="191">
        <f t="shared" si="41"/>
        <v>1900</v>
      </c>
      <c r="AC56" s="191">
        <f t="shared" si="41"/>
        <v>0</v>
      </c>
      <c r="AD56" s="191">
        <f t="shared" si="41"/>
        <v>3</v>
      </c>
      <c r="AE56" s="191">
        <f t="shared" si="41"/>
        <v>0</v>
      </c>
      <c r="AF56" s="187"/>
    </row>
    <row r="57" spans="1:32" s="227" customFormat="1" ht="11.4">
      <c r="A57" s="215">
        <v>1</v>
      </c>
      <c r="B57" s="194" t="s">
        <v>104</v>
      </c>
      <c r="C57" s="195">
        <v>0</v>
      </c>
      <c r="D57" s="195">
        <v>12826</v>
      </c>
      <c r="E57" s="195">
        <v>17</v>
      </c>
      <c r="F57" s="195">
        <f>SUM(F58:F60)</f>
        <v>-1</v>
      </c>
      <c r="G57" s="195">
        <f t="shared" ref="G57:AE57" si="42">SUM(G58:G60)</f>
        <v>0</v>
      </c>
      <c r="H57" s="195">
        <f t="shared" si="42"/>
        <v>0</v>
      </c>
      <c r="I57" s="195">
        <f t="shared" si="42"/>
        <v>3</v>
      </c>
      <c r="J57" s="195">
        <f t="shared" si="42"/>
        <v>0</v>
      </c>
      <c r="K57" s="195">
        <f t="shared" si="42"/>
        <v>5</v>
      </c>
      <c r="L57" s="195">
        <f t="shared" si="42"/>
        <v>0</v>
      </c>
      <c r="M57" s="195">
        <f t="shared" si="42"/>
        <v>100</v>
      </c>
      <c r="N57" s="195">
        <f t="shared" si="42"/>
        <v>0</v>
      </c>
      <c r="O57" s="195">
        <f t="shared" si="42"/>
        <v>6</v>
      </c>
      <c r="P57" s="195">
        <f t="shared" si="42"/>
        <v>4</v>
      </c>
      <c r="Q57" s="195">
        <f t="shared" si="42"/>
        <v>0</v>
      </c>
      <c r="R57" s="195">
        <f t="shared" si="42"/>
        <v>0</v>
      </c>
      <c r="S57" s="195">
        <f t="shared" si="42"/>
        <v>0</v>
      </c>
      <c r="T57" s="195">
        <f t="shared" si="42"/>
        <v>0</v>
      </c>
      <c r="U57" s="195">
        <f t="shared" si="42"/>
        <v>145</v>
      </c>
      <c r="V57" s="195">
        <f t="shared" si="42"/>
        <v>0</v>
      </c>
      <c r="W57" s="195">
        <f t="shared" si="42"/>
        <v>0</v>
      </c>
      <c r="X57" s="195">
        <f t="shared" si="42"/>
        <v>0</v>
      </c>
      <c r="Y57" s="195">
        <f t="shared" si="42"/>
        <v>0</v>
      </c>
      <c r="Z57" s="195">
        <f t="shared" si="42"/>
        <v>550</v>
      </c>
      <c r="AA57" s="195">
        <f t="shared" si="42"/>
        <v>0</v>
      </c>
      <c r="AB57" s="195">
        <f t="shared" si="42"/>
        <v>0</v>
      </c>
      <c r="AC57" s="195">
        <f t="shared" si="42"/>
        <v>0</v>
      </c>
      <c r="AD57" s="195">
        <f t="shared" si="42"/>
        <v>2</v>
      </c>
      <c r="AE57" s="195">
        <f t="shared" si="42"/>
        <v>0</v>
      </c>
      <c r="AF57" s="302"/>
    </row>
    <row r="58" spans="1:32">
      <c r="A58" s="173"/>
      <c r="B58" s="254" t="s">
        <v>105</v>
      </c>
      <c r="C58" s="231"/>
      <c r="D58" s="50">
        <v>1806</v>
      </c>
      <c r="E58" s="195">
        <v>13</v>
      </c>
      <c r="F58" s="195">
        <v>-1</v>
      </c>
      <c r="G58" s="195"/>
      <c r="H58" s="195"/>
      <c r="I58" s="328">
        <v>3</v>
      </c>
      <c r="J58" s="324">
        <f>I58-'CSVC 2024'!E58</f>
        <v>0</v>
      </c>
      <c r="K58" s="323">
        <v>5</v>
      </c>
      <c r="L58" s="327">
        <f>K58-'CSVC 2024'!F58</f>
        <v>0</v>
      </c>
      <c r="M58" s="323">
        <v>70</v>
      </c>
      <c r="N58" s="327">
        <f>M58-'CSVC 2024'!G58</f>
        <v>0</v>
      </c>
      <c r="O58" s="323">
        <v>6</v>
      </c>
      <c r="P58" s="327">
        <f>O58-'CSVC 2024'!H58</f>
        <v>4</v>
      </c>
      <c r="Q58" s="323"/>
      <c r="R58" s="327">
        <f>Q58-'CSVC 2024'!I58</f>
        <v>0</v>
      </c>
      <c r="S58" s="323"/>
      <c r="T58" s="327">
        <f>S58-'CSVC 2024'!J58</f>
        <v>0</v>
      </c>
      <c r="U58" s="323">
        <v>120</v>
      </c>
      <c r="V58" s="327">
        <f>U58-'CSVC 2024'!K58</f>
        <v>0</v>
      </c>
      <c r="W58" s="323"/>
      <c r="X58" s="327">
        <f>W58-'CSVC 2024'!L58</f>
        <v>0</v>
      </c>
      <c r="Y58" s="323"/>
      <c r="Z58" s="323">
        <v>200</v>
      </c>
      <c r="AA58" s="327">
        <f>Z58-'CSVC 2024'!M58</f>
        <v>0</v>
      </c>
      <c r="AB58" s="323"/>
      <c r="AC58" s="196">
        <f>AB58-'CSVC 2024'!N58</f>
        <v>0</v>
      </c>
      <c r="AD58" s="323">
        <v>1</v>
      </c>
      <c r="AE58" s="196">
        <f>AD58-'CSVC 2024'!O58</f>
        <v>0</v>
      </c>
      <c r="AF58" s="318"/>
    </row>
    <row r="59" spans="1:32">
      <c r="A59" s="228"/>
      <c r="B59" s="254" t="s">
        <v>107</v>
      </c>
      <c r="C59" s="231"/>
      <c r="D59" s="50">
        <v>1020</v>
      </c>
      <c r="E59" s="195">
        <v>4</v>
      </c>
      <c r="F59" s="195"/>
      <c r="G59" s="195"/>
      <c r="H59" s="195"/>
      <c r="I59" s="328">
        <v>0</v>
      </c>
      <c r="J59" s="324">
        <f>I59-'CSVC 2024'!E59</f>
        <v>0</v>
      </c>
      <c r="K59" s="323">
        <v>0</v>
      </c>
      <c r="L59" s="327">
        <f>K59-'CSVC 2024'!F59</f>
        <v>0</v>
      </c>
      <c r="M59" s="323">
        <v>30</v>
      </c>
      <c r="N59" s="327">
        <f>M59-'CSVC 2024'!G59</f>
        <v>0</v>
      </c>
      <c r="O59" s="323">
        <v>0</v>
      </c>
      <c r="P59" s="327">
        <f>O59-'CSVC 2024'!H59</f>
        <v>0</v>
      </c>
      <c r="Q59" s="323"/>
      <c r="R59" s="327">
        <f>Q59-'CSVC 2024'!I59</f>
        <v>0</v>
      </c>
      <c r="S59" s="323"/>
      <c r="T59" s="327">
        <f>S59-'CSVC 2024'!J59</f>
        <v>0</v>
      </c>
      <c r="U59" s="323">
        <v>25</v>
      </c>
      <c r="V59" s="327">
        <f>U59-'CSVC 2024'!K59</f>
        <v>0</v>
      </c>
      <c r="W59" s="323"/>
      <c r="X59" s="327">
        <f>W59-'CSVC 2024'!L59</f>
        <v>0</v>
      </c>
      <c r="Y59" s="323"/>
      <c r="Z59" s="323">
        <v>350</v>
      </c>
      <c r="AA59" s="327">
        <f>Z59-'CSVC 2024'!M59</f>
        <v>0</v>
      </c>
      <c r="AB59" s="323">
        <v>0</v>
      </c>
      <c r="AC59" s="196">
        <f>AB59-'CSVC 2024'!N59</f>
        <v>0</v>
      </c>
      <c r="AD59" s="323">
        <v>1</v>
      </c>
      <c r="AE59" s="196">
        <f>AD59-'CSVC 2024'!O59</f>
        <v>0</v>
      </c>
      <c r="AF59" s="318"/>
    </row>
    <row r="60" spans="1:32">
      <c r="A60" s="228"/>
      <c r="B60" s="254" t="s">
        <v>105</v>
      </c>
      <c r="C60" s="231"/>
      <c r="D60" s="50">
        <v>10000</v>
      </c>
      <c r="E60" s="195">
        <v>0</v>
      </c>
      <c r="F60" s="195">
        <v>0</v>
      </c>
      <c r="G60" s="195"/>
      <c r="H60" s="195"/>
      <c r="I60" s="328"/>
      <c r="J60" s="324">
        <f>I60-'CSVC 2024'!E60</f>
        <v>0</v>
      </c>
      <c r="K60" s="323"/>
      <c r="L60" s="327">
        <f>K60-'CSVC 2024'!F60</f>
        <v>0</v>
      </c>
      <c r="M60" s="323"/>
      <c r="N60" s="327">
        <f>M60-'CSVC 2024'!G60</f>
        <v>0</v>
      </c>
      <c r="O60" s="323"/>
      <c r="P60" s="327">
        <f>O60-'CSVC 2024'!H60</f>
        <v>0</v>
      </c>
      <c r="Q60" s="323"/>
      <c r="R60" s="327">
        <f>Q60-'CSVC 2024'!I60</f>
        <v>0</v>
      </c>
      <c r="S60" s="323"/>
      <c r="T60" s="327">
        <f>S60-'CSVC 2024'!J60</f>
        <v>0</v>
      </c>
      <c r="U60" s="323">
        <v>0</v>
      </c>
      <c r="V60" s="327">
        <f>U60-'CSVC 2024'!K60</f>
        <v>0</v>
      </c>
      <c r="W60" s="323"/>
      <c r="X60" s="327">
        <f>W60-'CSVC 2024'!L60</f>
        <v>0</v>
      </c>
      <c r="Y60" s="323"/>
      <c r="Z60" s="323"/>
      <c r="AA60" s="327">
        <f>Z60-'CSVC 2024'!M60</f>
        <v>0</v>
      </c>
      <c r="AB60" s="323"/>
      <c r="AC60" s="196">
        <f>AB60-'CSVC 2024'!N60</f>
        <v>0</v>
      </c>
      <c r="AD60" s="323"/>
      <c r="AE60" s="196">
        <f>AD60-'CSVC 2024'!O60</f>
        <v>0</v>
      </c>
      <c r="AF60" s="318"/>
    </row>
    <row r="61" spans="1:32" s="222" customFormat="1">
      <c r="A61" s="215">
        <v>2</v>
      </c>
      <c r="B61" s="223" t="s">
        <v>109</v>
      </c>
      <c r="C61" s="220"/>
      <c r="D61" s="220">
        <v>5600</v>
      </c>
      <c r="E61" s="195"/>
      <c r="F61" s="195"/>
      <c r="G61" s="195"/>
      <c r="H61" s="195"/>
      <c r="I61" s="327"/>
      <c r="J61" s="324"/>
      <c r="K61" s="327"/>
      <c r="L61" s="327">
        <f>K61-'CSVC 2024'!F61</f>
        <v>0</v>
      </c>
      <c r="M61" s="327"/>
      <c r="N61" s="327">
        <f>M61-'CSVC 2024'!G61</f>
        <v>0</v>
      </c>
      <c r="O61" s="327"/>
      <c r="P61" s="327">
        <f>O61-'CSVC 2024'!H61</f>
        <v>0</v>
      </c>
      <c r="Q61" s="327"/>
      <c r="R61" s="327">
        <f>Q61-'CSVC 2024'!I61</f>
        <v>0</v>
      </c>
      <c r="S61" s="327"/>
      <c r="T61" s="327">
        <f>S61-'CSVC 2024'!J61</f>
        <v>0</v>
      </c>
      <c r="U61" s="327"/>
      <c r="V61" s="327">
        <f>U61-'CSVC 2024'!K61</f>
        <v>0</v>
      </c>
      <c r="W61" s="327"/>
      <c r="X61" s="327">
        <f>W61-'CSVC 2024'!L61</f>
        <v>0</v>
      </c>
      <c r="Y61" s="327"/>
      <c r="Z61" s="327"/>
      <c r="AA61" s="327">
        <f>Z61-'CSVC 2024'!M61</f>
        <v>0</v>
      </c>
      <c r="AB61" s="327"/>
      <c r="AC61" s="196">
        <f>AB61-'CSVC 2024'!N61</f>
        <v>0</v>
      </c>
      <c r="AD61" s="327"/>
      <c r="AE61" s="196">
        <f>AD61-'CSVC 2024'!O61</f>
        <v>0</v>
      </c>
      <c r="AF61" s="302"/>
    </row>
    <row r="62" spans="1:32">
      <c r="A62" s="228"/>
      <c r="B62" s="216" t="s">
        <v>62</v>
      </c>
      <c r="C62" s="50"/>
      <c r="D62" s="50"/>
      <c r="E62" s="195"/>
      <c r="F62" s="195"/>
      <c r="G62" s="195"/>
      <c r="H62" s="195"/>
      <c r="I62" s="323"/>
      <c r="J62" s="324">
        <f>I62-'CSVC 2024'!E62</f>
        <v>0</v>
      </c>
      <c r="K62" s="323"/>
      <c r="L62" s="327">
        <f>K62-'CSVC 2024'!F62</f>
        <v>0</v>
      </c>
      <c r="M62" s="323"/>
      <c r="N62" s="327">
        <f>M62-'CSVC 2024'!G62</f>
        <v>0</v>
      </c>
      <c r="O62" s="323"/>
      <c r="P62" s="327">
        <f>O62-'CSVC 2024'!H62</f>
        <v>0</v>
      </c>
      <c r="Q62" s="323"/>
      <c r="R62" s="327">
        <f>Q62-'CSVC 2024'!I62</f>
        <v>0</v>
      </c>
      <c r="S62" s="323"/>
      <c r="T62" s="327">
        <f>S62-'CSVC 2024'!J62</f>
        <v>0</v>
      </c>
      <c r="U62" s="323"/>
      <c r="V62" s="327">
        <f>U62-'CSVC 2024'!K62</f>
        <v>0</v>
      </c>
      <c r="W62" s="323"/>
      <c r="X62" s="327">
        <f>W62-'CSVC 2024'!L62</f>
        <v>0</v>
      </c>
      <c r="Y62" s="323"/>
      <c r="Z62" s="323"/>
      <c r="AA62" s="327">
        <f>Z62-'CSVC 2024'!M62</f>
        <v>0</v>
      </c>
      <c r="AB62" s="323"/>
      <c r="AC62" s="196">
        <f>AB62-'CSVC 2024'!N62</f>
        <v>0</v>
      </c>
      <c r="AD62" s="323"/>
      <c r="AE62" s="196">
        <f>AD62-'CSVC 2024'!O62</f>
        <v>0</v>
      </c>
      <c r="AF62" s="318"/>
    </row>
    <row r="63" spans="1:32" s="222" customFormat="1">
      <c r="A63" s="215">
        <v>3</v>
      </c>
      <c r="B63" s="223" t="s">
        <v>110</v>
      </c>
      <c r="C63" s="220">
        <v>3000</v>
      </c>
      <c r="D63" s="220">
        <v>9200</v>
      </c>
      <c r="E63" s="195">
        <v>32</v>
      </c>
      <c r="F63" s="195">
        <v>-5</v>
      </c>
      <c r="G63" s="195"/>
      <c r="H63" s="195"/>
      <c r="I63" s="327">
        <v>8</v>
      </c>
      <c r="J63" s="324">
        <f>I63-'CSVC 2024'!E63</f>
        <v>0</v>
      </c>
      <c r="K63" s="327">
        <v>4</v>
      </c>
      <c r="L63" s="327">
        <f>K63-'CSVC 2024'!F63</f>
        <v>0</v>
      </c>
      <c r="M63" s="327">
        <v>80</v>
      </c>
      <c r="N63" s="327">
        <f>M63-'CSVC 2024'!G63</f>
        <v>0</v>
      </c>
      <c r="O63" s="327">
        <v>2</v>
      </c>
      <c r="P63" s="327">
        <f>O63-'CSVC 2024'!H63</f>
        <v>0</v>
      </c>
      <c r="Q63" s="327">
        <v>2</v>
      </c>
      <c r="R63" s="327">
        <f>Q63-'CSVC 2024'!I63</f>
        <v>2</v>
      </c>
      <c r="S63" s="327">
        <v>250</v>
      </c>
      <c r="T63" s="327">
        <f>S63-'CSVC 2024'!J63</f>
        <v>0</v>
      </c>
      <c r="U63" s="327">
        <v>110</v>
      </c>
      <c r="V63" s="327">
        <f>U63-'CSVC 2024'!K63</f>
        <v>0</v>
      </c>
      <c r="W63" s="327">
        <v>1</v>
      </c>
      <c r="X63" s="327">
        <f>W63-'CSVC 2024'!L63</f>
        <v>1</v>
      </c>
      <c r="Y63" s="327"/>
      <c r="Z63" s="327">
        <v>5000</v>
      </c>
      <c r="AA63" s="327">
        <f>Z63-'CSVC 2024'!M63</f>
        <v>0</v>
      </c>
      <c r="AB63" s="327">
        <v>900</v>
      </c>
      <c r="AC63" s="196">
        <f>AB63-'CSVC 2024'!N63</f>
        <v>0</v>
      </c>
      <c r="AD63" s="327">
        <v>1</v>
      </c>
      <c r="AE63" s="196">
        <f>AD63-'CSVC 2024'!O63</f>
        <v>0</v>
      </c>
      <c r="AF63" s="302"/>
    </row>
    <row r="64" spans="1:32" s="222" customFormat="1">
      <c r="A64" s="215">
        <v>4</v>
      </c>
      <c r="B64" s="245" t="s">
        <v>111</v>
      </c>
      <c r="C64" s="220"/>
      <c r="D64" s="220">
        <v>8682.6</v>
      </c>
      <c r="E64" s="195">
        <v>19</v>
      </c>
      <c r="F64" s="195">
        <v>-3</v>
      </c>
      <c r="G64" s="195"/>
      <c r="H64" s="195"/>
      <c r="I64" s="327">
        <v>10</v>
      </c>
      <c r="J64" s="324">
        <f>I64-'CSVC 2024'!E64</f>
        <v>0</v>
      </c>
      <c r="K64" s="327">
        <v>5</v>
      </c>
      <c r="L64" s="327">
        <f>K64-'CSVC 2024'!F64</f>
        <v>0</v>
      </c>
      <c r="M64" s="327">
        <f>'CSVC 2024'!G64</f>
        <v>120</v>
      </c>
      <c r="N64" s="327">
        <f>M64-'CSVC 2024'!G64</f>
        <v>0</v>
      </c>
      <c r="O64" s="327">
        <v>5</v>
      </c>
      <c r="P64" s="327">
        <f>O64-'CSVC 2024'!H64</f>
        <v>0</v>
      </c>
      <c r="Q64" s="327">
        <v>6</v>
      </c>
      <c r="R64" s="327">
        <f>Q64-'CSVC 2024'!I64</f>
        <v>0</v>
      </c>
      <c r="S64" s="327">
        <f>'CSVC 2024'!J64</f>
        <v>1800</v>
      </c>
      <c r="T64" s="327">
        <f>S64-'CSVC 2024'!J64</f>
        <v>0</v>
      </c>
      <c r="U64" s="327">
        <f>'CSVC 2024'!K64</f>
        <v>320</v>
      </c>
      <c r="V64" s="327">
        <f>U64-'CSVC 2024'!K64</f>
        <v>0</v>
      </c>
      <c r="W64" s="327">
        <v>1</v>
      </c>
      <c r="X64" s="327">
        <f>W64-'CSVC 2024'!L64</f>
        <v>0</v>
      </c>
      <c r="Y64" s="327"/>
      <c r="Z64" s="327">
        <f>'CSVC 2024'!M64</f>
        <v>3000</v>
      </c>
      <c r="AA64" s="327">
        <f>Z64-'CSVC 2024'!M64</f>
        <v>0</v>
      </c>
      <c r="AB64" s="327">
        <f>'CSVC 2024'!N64</f>
        <v>1000</v>
      </c>
      <c r="AC64" s="196">
        <f>AB64-'CSVC 2024'!N64</f>
        <v>0</v>
      </c>
      <c r="AD64" s="327">
        <f>'CSVC 2024'!O64</f>
        <v>0</v>
      </c>
      <c r="AE64" s="196">
        <f>AD64-'CSVC 2024'!O64</f>
        <v>0</v>
      </c>
      <c r="AF64" s="302"/>
    </row>
    <row r="65" spans="1:32" s="184" customFormat="1" ht="16.5" customHeight="1">
      <c r="A65" s="189" t="s">
        <v>112</v>
      </c>
      <c r="B65" s="190" t="s">
        <v>113</v>
      </c>
      <c r="C65" s="191">
        <f t="shared" ref="C65:AE65" si="43">SUM(C66,C69:C70,C74)</f>
        <v>17000</v>
      </c>
      <c r="D65" s="191">
        <f t="shared" si="43"/>
        <v>53968.5</v>
      </c>
      <c r="E65" s="191">
        <f t="shared" si="43"/>
        <v>78</v>
      </c>
      <c r="F65" s="191">
        <f t="shared" si="43"/>
        <v>-2</v>
      </c>
      <c r="G65" s="191">
        <f t="shared" si="43"/>
        <v>0</v>
      </c>
      <c r="H65" s="191">
        <f t="shared" si="43"/>
        <v>2</v>
      </c>
      <c r="I65" s="191">
        <f t="shared" si="43"/>
        <v>32</v>
      </c>
      <c r="J65" s="191">
        <f t="shared" si="43"/>
        <v>5</v>
      </c>
      <c r="K65" s="191">
        <f t="shared" si="43"/>
        <v>19</v>
      </c>
      <c r="L65" s="191">
        <f t="shared" si="43"/>
        <v>2</v>
      </c>
      <c r="M65" s="191">
        <f t="shared" si="43"/>
        <v>680</v>
      </c>
      <c r="N65" s="191">
        <f t="shared" si="43"/>
        <v>100</v>
      </c>
      <c r="O65" s="191">
        <f t="shared" si="43"/>
        <v>16</v>
      </c>
      <c r="P65" s="191">
        <f t="shared" si="43"/>
        <v>2</v>
      </c>
      <c r="Q65" s="191">
        <f t="shared" si="43"/>
        <v>10</v>
      </c>
      <c r="R65" s="191">
        <f t="shared" si="43"/>
        <v>5</v>
      </c>
      <c r="S65" s="191">
        <f t="shared" si="43"/>
        <v>700</v>
      </c>
      <c r="T65" s="191">
        <f t="shared" si="43"/>
        <v>0</v>
      </c>
      <c r="U65" s="191">
        <f t="shared" si="43"/>
        <v>667</v>
      </c>
      <c r="V65" s="191">
        <f t="shared" si="43"/>
        <v>135</v>
      </c>
      <c r="W65" s="191">
        <f t="shared" si="43"/>
        <v>2</v>
      </c>
      <c r="X65" s="191">
        <f t="shared" si="43"/>
        <v>2</v>
      </c>
      <c r="Y65" s="191">
        <f t="shared" si="43"/>
        <v>0</v>
      </c>
      <c r="Z65" s="191">
        <f t="shared" si="43"/>
        <v>5311</v>
      </c>
      <c r="AA65" s="191">
        <f t="shared" si="43"/>
        <v>0</v>
      </c>
      <c r="AB65" s="191">
        <f t="shared" si="43"/>
        <v>1450</v>
      </c>
      <c r="AC65" s="191">
        <f t="shared" si="43"/>
        <v>0</v>
      </c>
      <c r="AD65" s="191">
        <f t="shared" si="43"/>
        <v>2</v>
      </c>
      <c r="AE65" s="191">
        <f t="shared" si="43"/>
        <v>0</v>
      </c>
      <c r="AF65" s="187"/>
    </row>
    <row r="66" spans="1:32" s="227" customFormat="1" ht="11.4">
      <c r="A66" s="215">
        <v>1</v>
      </c>
      <c r="B66" s="194" t="s">
        <v>114</v>
      </c>
      <c r="C66" s="195">
        <v>1000</v>
      </c>
      <c r="D66" s="195">
        <v>13932.9</v>
      </c>
      <c r="E66" s="195">
        <v>22</v>
      </c>
      <c r="F66" s="195">
        <v>0</v>
      </c>
      <c r="G66" s="195"/>
      <c r="H66" s="195">
        <v>2</v>
      </c>
      <c r="I66" s="195">
        <v>8</v>
      </c>
      <c r="J66" s="324">
        <f>I66-'CSVC 2024'!E66</f>
        <v>4</v>
      </c>
      <c r="K66" s="195">
        <v>8</v>
      </c>
      <c r="L66" s="327">
        <f>K66-'CSVC 2024'!F66</f>
        <v>2</v>
      </c>
      <c r="M66" s="195">
        <v>400</v>
      </c>
      <c r="N66" s="327">
        <f>M66-'CSVC 2024'!G66</f>
        <v>100</v>
      </c>
      <c r="O66" s="195">
        <v>7</v>
      </c>
      <c r="P66" s="327">
        <f>O66-'CSVC 2024'!H66</f>
        <v>2</v>
      </c>
      <c r="Q66" s="195">
        <v>0</v>
      </c>
      <c r="R66" s="327">
        <f>Q66-'CSVC 2024'!I66</f>
        <v>0</v>
      </c>
      <c r="S66" s="195">
        <v>0</v>
      </c>
      <c r="T66" s="327">
        <f>S66-'CSVC 2024'!J66</f>
        <v>0</v>
      </c>
      <c r="U66" s="195">
        <v>395</v>
      </c>
      <c r="V66" s="327">
        <f>U66-'CSVC 2024'!K66</f>
        <v>135</v>
      </c>
      <c r="W66" s="195">
        <v>0</v>
      </c>
      <c r="X66" s="327">
        <f>W66-'CSVC 2024'!L66</f>
        <v>0</v>
      </c>
      <c r="Y66" s="195"/>
      <c r="Z66" s="195">
        <f>SUM(Z67:Z68)</f>
        <v>800</v>
      </c>
      <c r="AA66" s="195">
        <f t="shared" ref="AA66:AC66" si="44">SUM(AA67:AA68)</f>
        <v>0</v>
      </c>
      <c r="AB66" s="195">
        <f t="shared" si="44"/>
        <v>750</v>
      </c>
      <c r="AC66" s="195">
        <f t="shared" si="44"/>
        <v>0</v>
      </c>
      <c r="AD66" s="195">
        <v>2</v>
      </c>
      <c r="AE66" s="196"/>
      <c r="AF66" s="302"/>
    </row>
    <row r="67" spans="1:32">
      <c r="A67" s="173"/>
      <c r="B67" s="254" t="s">
        <v>115</v>
      </c>
      <c r="C67" s="231"/>
      <c r="D67" s="50">
        <v>10000</v>
      </c>
      <c r="E67" s="195">
        <v>13</v>
      </c>
      <c r="F67" s="195">
        <v>0</v>
      </c>
      <c r="G67" s="195"/>
      <c r="H67" s="195"/>
      <c r="I67" s="328">
        <v>4</v>
      </c>
      <c r="J67" s="324">
        <f>I67-'CSVC 2024'!E67</f>
        <v>0</v>
      </c>
      <c r="K67" s="323">
        <v>6</v>
      </c>
      <c r="L67" s="327">
        <f>K67-'CSVC 2024'!F67</f>
        <v>4</v>
      </c>
      <c r="M67" s="323">
        <v>300</v>
      </c>
      <c r="N67" s="327">
        <f>M67-'CSVC 2024'!G67</f>
        <v>200</v>
      </c>
      <c r="O67" s="323">
        <v>5</v>
      </c>
      <c r="P67" s="327">
        <f>O67-'CSVC 2024'!H67</f>
        <v>3</v>
      </c>
      <c r="Q67" s="323"/>
      <c r="R67" s="327">
        <f>Q67-'CSVC 2024'!I67</f>
        <v>0</v>
      </c>
      <c r="S67" s="323"/>
      <c r="T67" s="327">
        <f>S67-'CSVC 2024'!J67</f>
        <v>0</v>
      </c>
      <c r="U67" s="323">
        <v>260</v>
      </c>
      <c r="V67" s="327">
        <f>U67-'CSVC 2024'!K67</f>
        <v>125</v>
      </c>
      <c r="W67" s="323"/>
      <c r="X67" s="327">
        <f>W67-'CSVC 2024'!L67</f>
        <v>0</v>
      </c>
      <c r="Y67" s="323"/>
      <c r="Z67" s="323">
        <v>700</v>
      </c>
      <c r="AA67" s="327">
        <f>Z67-'CSVC 2024'!M67</f>
        <v>0</v>
      </c>
      <c r="AB67" s="323">
        <v>750</v>
      </c>
      <c r="AC67" s="196">
        <f>AB67-'CSVC 2024'!N67</f>
        <v>0</v>
      </c>
      <c r="AD67" s="323">
        <v>1</v>
      </c>
      <c r="AE67" s="196">
        <f>AD67-'CSVC 2024'!O67</f>
        <v>0</v>
      </c>
      <c r="AF67" s="318"/>
    </row>
    <row r="68" spans="1:32">
      <c r="A68" s="228"/>
      <c r="B68" s="254" t="s">
        <v>116</v>
      </c>
      <c r="C68" s="231">
        <v>1000</v>
      </c>
      <c r="D68" s="50">
        <v>3932.9</v>
      </c>
      <c r="E68" s="195">
        <v>9</v>
      </c>
      <c r="F68" s="195">
        <v>0</v>
      </c>
      <c r="G68" s="195"/>
      <c r="H68" s="195">
        <v>2</v>
      </c>
      <c r="I68" s="328">
        <v>4</v>
      </c>
      <c r="J68" s="324">
        <f>I68-'CSVC 2024'!E68</f>
        <v>4</v>
      </c>
      <c r="K68" s="323">
        <v>2</v>
      </c>
      <c r="L68" s="327">
        <f>K68-'CSVC 2024'!F68</f>
        <v>2</v>
      </c>
      <c r="M68" s="323">
        <v>100</v>
      </c>
      <c r="N68" s="327">
        <f>M68-'CSVC 2024'!G68</f>
        <v>100</v>
      </c>
      <c r="O68" s="323">
        <v>2</v>
      </c>
      <c r="P68" s="327">
        <f>O68-'CSVC 2024'!H68</f>
        <v>2</v>
      </c>
      <c r="Q68" s="323"/>
      <c r="R68" s="327">
        <f>Q68-'CSVC 2024'!I68</f>
        <v>0</v>
      </c>
      <c r="S68" s="323"/>
      <c r="T68" s="327">
        <f>S68-'CSVC 2024'!J68</f>
        <v>0</v>
      </c>
      <c r="U68" s="323">
        <v>135</v>
      </c>
      <c r="V68" s="327">
        <f>U68-'CSVC 2024'!K68</f>
        <v>135</v>
      </c>
      <c r="W68" s="323"/>
      <c r="X68" s="327">
        <f>W68-'CSVC 2024'!L68</f>
        <v>0</v>
      </c>
      <c r="Y68" s="323"/>
      <c r="Z68" s="323">
        <v>100</v>
      </c>
      <c r="AA68" s="327">
        <f>Z68-'CSVC 2024'!M68</f>
        <v>0</v>
      </c>
      <c r="AB68" s="323"/>
      <c r="AC68" s="196">
        <f>AB68-'CSVC 2024'!N68</f>
        <v>0</v>
      </c>
      <c r="AD68" s="323">
        <v>1</v>
      </c>
      <c r="AE68" s="196">
        <f>AD68-'CSVC 2024'!O68</f>
        <v>0</v>
      </c>
      <c r="AF68" s="318"/>
    </row>
    <row r="69" spans="1:32">
      <c r="A69" s="228"/>
      <c r="B69" s="216" t="s">
        <v>62</v>
      </c>
      <c r="C69" s="231"/>
      <c r="D69" s="50">
        <v>0</v>
      </c>
      <c r="E69" s="195"/>
      <c r="F69" s="195"/>
      <c r="G69" s="195"/>
      <c r="H69" s="195"/>
      <c r="I69" s="328"/>
      <c r="J69" s="324">
        <f>I69-'CSVC 2024'!E69</f>
        <v>0</v>
      </c>
      <c r="K69" s="323"/>
      <c r="L69" s="327">
        <f>K69-'CSVC 2024'!F69</f>
        <v>0</v>
      </c>
      <c r="M69" s="323"/>
      <c r="N69" s="327">
        <f>M69-'CSVC 2024'!G69</f>
        <v>0</v>
      </c>
      <c r="O69" s="323"/>
      <c r="P69" s="327">
        <f>O69-'CSVC 2024'!H69</f>
        <v>0</v>
      </c>
      <c r="Q69" s="323"/>
      <c r="R69" s="327">
        <f>Q69-'CSVC 2024'!I69</f>
        <v>0</v>
      </c>
      <c r="S69" s="323"/>
      <c r="T69" s="327">
        <f>S69-'CSVC 2024'!J69</f>
        <v>0</v>
      </c>
      <c r="U69" s="323"/>
      <c r="V69" s="327">
        <f>U69-'CSVC 2024'!K69</f>
        <v>0</v>
      </c>
      <c r="W69" s="323"/>
      <c r="X69" s="327">
        <f>W69-'CSVC 2024'!L69</f>
        <v>0</v>
      </c>
      <c r="Y69" s="323"/>
      <c r="Z69" s="323"/>
      <c r="AA69" s="327">
        <f>Z69-'CSVC 2024'!M69</f>
        <v>0</v>
      </c>
      <c r="AB69" s="323"/>
      <c r="AC69" s="196">
        <f>AB69-'CSVC 2024'!N69</f>
        <v>0</v>
      </c>
      <c r="AD69" s="323"/>
      <c r="AE69" s="196">
        <f>AD69-'CSVC 2024'!O69</f>
        <v>0</v>
      </c>
      <c r="AF69" s="318"/>
    </row>
    <row r="70" spans="1:32" s="222" customFormat="1">
      <c r="A70" s="215">
        <v>2</v>
      </c>
      <c r="B70" s="223" t="s">
        <v>117</v>
      </c>
      <c r="C70" s="217">
        <v>13000</v>
      </c>
      <c r="D70" s="50">
        <v>23035.599999999999</v>
      </c>
      <c r="E70" s="195">
        <v>34</v>
      </c>
      <c r="F70" s="195">
        <v>1</v>
      </c>
      <c r="G70" s="195"/>
      <c r="H70" s="195"/>
      <c r="I70" s="196">
        <v>14</v>
      </c>
      <c r="J70" s="324">
        <f>I70-'CSVC 2024'!E70</f>
        <v>0</v>
      </c>
      <c r="K70" s="196">
        <v>6</v>
      </c>
      <c r="L70" s="327">
        <f>K70-'CSVC 2024'!F70</f>
        <v>0</v>
      </c>
      <c r="M70" s="196">
        <v>250</v>
      </c>
      <c r="N70" s="327">
        <f>M70-'CSVC 2024'!G70</f>
        <v>0</v>
      </c>
      <c r="O70" s="196">
        <v>4</v>
      </c>
      <c r="P70" s="327">
        <f>O70-'CSVC 2024'!H70</f>
        <v>0</v>
      </c>
      <c r="Q70" s="196">
        <v>4</v>
      </c>
      <c r="R70" s="327">
        <f>Q70-'CSVC 2024'!I70</f>
        <v>4</v>
      </c>
      <c r="S70" s="196">
        <v>200</v>
      </c>
      <c r="T70" s="327">
        <f>S70-'CSVC 2024'!J70</f>
        <v>0</v>
      </c>
      <c r="U70" s="196">
        <f>SUM(U71:U72)</f>
        <v>172</v>
      </c>
      <c r="V70" s="196">
        <f t="shared" ref="V70:AD70" si="45">SUM(V71:V72)</f>
        <v>0</v>
      </c>
      <c r="W70" s="196">
        <f t="shared" si="45"/>
        <v>1</v>
      </c>
      <c r="X70" s="327">
        <f>W70-'CSVC 2024'!L70</f>
        <v>1</v>
      </c>
      <c r="Y70" s="196">
        <f t="shared" si="45"/>
        <v>0</v>
      </c>
      <c r="Z70" s="196">
        <f t="shared" si="45"/>
        <v>1511</v>
      </c>
      <c r="AA70" s="327">
        <f>Z70-'CSVC 2024'!M70</f>
        <v>0</v>
      </c>
      <c r="AB70" s="196">
        <f t="shared" si="45"/>
        <v>200</v>
      </c>
      <c r="AC70" s="196">
        <f>AB70-'CSVC 2024'!N70</f>
        <v>0</v>
      </c>
      <c r="AD70" s="196">
        <f t="shared" si="45"/>
        <v>0</v>
      </c>
      <c r="AE70" s="196">
        <f>AD70-'CSVC 2024'!O70</f>
        <v>0</v>
      </c>
      <c r="AF70" s="302"/>
    </row>
    <row r="71" spans="1:32">
      <c r="A71" s="173"/>
      <c r="B71" s="254" t="s">
        <v>118</v>
      </c>
      <c r="C71" s="231"/>
      <c r="D71" s="50">
        <v>3335.6</v>
      </c>
      <c r="E71" s="195">
        <v>17</v>
      </c>
      <c r="F71" s="195">
        <v>0</v>
      </c>
      <c r="G71" s="195"/>
      <c r="H71" s="195"/>
      <c r="I71" s="328">
        <v>6</v>
      </c>
      <c r="J71" s="324">
        <f>I71-'CSVC 2024'!E71</f>
        <v>0</v>
      </c>
      <c r="K71" s="323">
        <v>2</v>
      </c>
      <c r="L71" s="327">
        <f>K71-'CSVC 2024'!F71</f>
        <v>0</v>
      </c>
      <c r="M71" s="323">
        <v>100</v>
      </c>
      <c r="N71" s="327">
        <f>M71-'CSVC 2024'!G71</f>
        <v>0</v>
      </c>
      <c r="O71" s="323">
        <v>2</v>
      </c>
      <c r="P71" s="327">
        <f>O71-'CSVC 2024'!H71</f>
        <v>0</v>
      </c>
      <c r="Q71" s="323">
        <v>1</v>
      </c>
      <c r="R71" s="327">
        <f>Q71-'CSVC 2024'!I71</f>
        <v>1</v>
      </c>
      <c r="S71" s="323">
        <v>50</v>
      </c>
      <c r="T71" s="327">
        <f>S71-'CSVC 2024'!J71</f>
        <v>0</v>
      </c>
      <c r="U71" s="323">
        <v>52</v>
      </c>
      <c r="V71" s="327">
        <f>U71-'CSVC 2024'!K71</f>
        <v>0</v>
      </c>
      <c r="W71" s="323"/>
      <c r="X71" s="327">
        <f>W71-'CSVC 2024'!L71</f>
        <v>0</v>
      </c>
      <c r="Y71" s="323"/>
      <c r="Z71" s="323">
        <v>810</v>
      </c>
      <c r="AA71" s="327">
        <f>Z71-'CSVC 2024'!M71</f>
        <v>0</v>
      </c>
      <c r="AB71" s="323"/>
      <c r="AC71" s="196">
        <f>AB71-'CSVC 2024'!N71</f>
        <v>0</v>
      </c>
      <c r="AD71" s="323"/>
      <c r="AE71" s="196">
        <f>AD71-'CSVC 2024'!O71</f>
        <v>0</v>
      </c>
      <c r="AF71" s="318"/>
    </row>
    <row r="72" spans="1:32">
      <c r="A72" s="173"/>
      <c r="B72" s="254" t="s">
        <v>119</v>
      </c>
      <c r="C72" s="231">
        <v>3000</v>
      </c>
      <c r="D72" s="50">
        <v>9700</v>
      </c>
      <c r="E72" s="195">
        <v>17</v>
      </c>
      <c r="F72" s="195">
        <v>1</v>
      </c>
      <c r="G72" s="195"/>
      <c r="H72" s="195"/>
      <c r="I72" s="328">
        <v>8</v>
      </c>
      <c r="J72" s="324">
        <f>I72-'CSVC 2024'!E72</f>
        <v>0</v>
      </c>
      <c r="K72" s="323">
        <v>4</v>
      </c>
      <c r="L72" s="327">
        <f>K72-'CSVC 2024'!F72</f>
        <v>0</v>
      </c>
      <c r="M72" s="323">
        <v>150</v>
      </c>
      <c r="N72" s="327">
        <f>M72-'CSVC 2024'!G72</f>
        <v>0</v>
      </c>
      <c r="O72" s="323">
        <v>2</v>
      </c>
      <c r="P72" s="327">
        <f>O72-'CSVC 2024'!H72</f>
        <v>0</v>
      </c>
      <c r="Q72" s="323">
        <v>3</v>
      </c>
      <c r="R72" s="327">
        <f>Q72-'CSVC 2024'!I72</f>
        <v>3</v>
      </c>
      <c r="S72" s="323">
        <v>150</v>
      </c>
      <c r="T72" s="327">
        <f>S72-'CSVC 2024'!J72</f>
        <v>0</v>
      </c>
      <c r="U72" s="323">
        <v>120</v>
      </c>
      <c r="V72" s="327">
        <f>U72-'CSVC 2024'!K72</f>
        <v>0</v>
      </c>
      <c r="W72" s="323">
        <v>1</v>
      </c>
      <c r="X72" s="327">
        <f>W72-'CSVC 2024'!L72</f>
        <v>1</v>
      </c>
      <c r="Y72" s="323"/>
      <c r="Z72" s="323">
        <v>701</v>
      </c>
      <c r="AA72" s="327">
        <f>Z72-'CSVC 2024'!M72</f>
        <v>0</v>
      </c>
      <c r="AB72" s="323">
        <v>200</v>
      </c>
      <c r="AC72" s="196">
        <f>AB72-'CSVC 2024'!N72</f>
        <v>0</v>
      </c>
      <c r="AD72" s="323"/>
      <c r="AE72" s="196">
        <f>AD72-'CSVC 2024'!O72</f>
        <v>0</v>
      </c>
      <c r="AF72" s="318"/>
    </row>
    <row r="73" spans="1:32">
      <c r="A73" s="228"/>
      <c r="B73" s="254" t="s">
        <v>120</v>
      </c>
      <c r="C73" s="231">
        <v>10000</v>
      </c>
      <c r="D73" s="50">
        <v>10000</v>
      </c>
      <c r="E73" s="195">
        <v>0</v>
      </c>
      <c r="F73" s="195">
        <v>0</v>
      </c>
      <c r="G73" s="195"/>
      <c r="H73" s="195"/>
      <c r="I73" s="328"/>
      <c r="J73" s="324">
        <f>I73-'CSVC 2024'!E73</f>
        <v>0</v>
      </c>
      <c r="K73" s="323"/>
      <c r="L73" s="327">
        <f>K73-'CSVC 2024'!F73</f>
        <v>0</v>
      </c>
      <c r="M73" s="323"/>
      <c r="N73" s="327">
        <f>M73-'CSVC 2024'!G73</f>
        <v>0</v>
      </c>
      <c r="O73" s="323"/>
      <c r="P73" s="327">
        <f>O73-'CSVC 2024'!H73</f>
        <v>0</v>
      </c>
      <c r="Q73" s="323"/>
      <c r="R73" s="327">
        <f>Q73-'CSVC 2024'!I73</f>
        <v>0</v>
      </c>
      <c r="S73" s="323"/>
      <c r="T73" s="327">
        <f>S73-'CSVC 2024'!J73</f>
        <v>0</v>
      </c>
      <c r="U73" s="323"/>
      <c r="V73" s="327">
        <f>U73-'CSVC 2024'!K73</f>
        <v>0</v>
      </c>
      <c r="W73" s="323"/>
      <c r="X73" s="327">
        <f>W73-'CSVC 2024'!L73</f>
        <v>0</v>
      </c>
      <c r="Y73" s="323"/>
      <c r="Z73" s="323"/>
      <c r="AA73" s="327">
        <f>Z73-'CSVC 2024'!M73</f>
        <v>0</v>
      </c>
      <c r="AB73" s="323"/>
      <c r="AC73" s="196">
        <f>AB73-'CSVC 2024'!N73</f>
        <v>0</v>
      </c>
      <c r="AD73" s="323"/>
      <c r="AE73" s="196">
        <f>AD73-'CSVC 2024'!O73</f>
        <v>0</v>
      </c>
      <c r="AF73" s="318"/>
    </row>
    <row r="74" spans="1:32" s="222" customFormat="1">
      <c r="A74" s="215">
        <v>3</v>
      </c>
      <c r="B74" s="245" t="s">
        <v>122</v>
      </c>
      <c r="C74" s="220">
        <v>3000</v>
      </c>
      <c r="D74" s="50">
        <v>17000</v>
      </c>
      <c r="E74" s="195">
        <v>22</v>
      </c>
      <c r="F74" s="195">
        <v>-3</v>
      </c>
      <c r="G74" s="195"/>
      <c r="H74" s="195"/>
      <c r="I74" s="325">
        <v>10</v>
      </c>
      <c r="J74" s="324">
        <f>I74-'CSVC 2024'!E74</f>
        <v>1</v>
      </c>
      <c r="K74" s="325">
        <v>5</v>
      </c>
      <c r="L74" s="327">
        <f>K74-'CSVC 2024'!F74</f>
        <v>0</v>
      </c>
      <c r="M74" s="327">
        <f>'CSVC 2024'!G74</f>
        <v>30</v>
      </c>
      <c r="N74" s="327">
        <f>M74-'CSVC 2024'!G74</f>
        <v>0</v>
      </c>
      <c r="O74" s="325">
        <v>5</v>
      </c>
      <c r="P74" s="327">
        <f>O74-'CSVC 2024'!H74</f>
        <v>0</v>
      </c>
      <c r="Q74" s="325">
        <v>6</v>
      </c>
      <c r="R74" s="327">
        <f>Q74-'CSVC 2024'!I74</f>
        <v>1</v>
      </c>
      <c r="S74" s="327">
        <f>'CSVC 2024'!J74</f>
        <v>500</v>
      </c>
      <c r="T74" s="327">
        <f>S74-'CSVC 2024'!J74</f>
        <v>0</v>
      </c>
      <c r="U74" s="327">
        <f>'CSVC 2024'!K74</f>
        <v>100</v>
      </c>
      <c r="V74" s="327">
        <f>U74-'CSVC 2024'!K74</f>
        <v>0</v>
      </c>
      <c r="W74" s="325">
        <v>1</v>
      </c>
      <c r="X74" s="327">
        <f>W74-'CSVC 2024'!L74</f>
        <v>1</v>
      </c>
      <c r="Y74" s="327"/>
      <c r="Z74" s="327">
        <f>'CSVC 2024'!M74</f>
        <v>3000</v>
      </c>
      <c r="AA74" s="327">
        <f>Z74-'CSVC 2024'!M74</f>
        <v>0</v>
      </c>
      <c r="AB74" s="327">
        <f>'CSVC 2024'!N74</f>
        <v>500</v>
      </c>
      <c r="AC74" s="196">
        <f>AB74-'CSVC 2024'!N74</f>
        <v>0</v>
      </c>
      <c r="AD74" s="327">
        <f>'CSVC 2024'!O74</f>
        <v>0</v>
      </c>
      <c r="AE74" s="196">
        <f>AD74-'CSVC 2024'!O74</f>
        <v>0</v>
      </c>
      <c r="AF74" s="302"/>
    </row>
    <row r="75" spans="1:32" s="184" customFormat="1" ht="11.4">
      <c r="A75" s="189" t="s">
        <v>123</v>
      </c>
      <c r="B75" s="190" t="s">
        <v>124</v>
      </c>
      <c r="C75" s="191">
        <f t="shared" ref="C75:AE75" si="46">SUM(C76:C78,C81)</f>
        <v>7000</v>
      </c>
      <c r="D75" s="191">
        <f t="shared" si="46"/>
        <v>32300</v>
      </c>
      <c r="E75" s="191">
        <f t="shared" si="46"/>
        <v>64</v>
      </c>
      <c r="F75" s="191">
        <f t="shared" si="46"/>
        <v>-1</v>
      </c>
      <c r="G75" s="191">
        <f t="shared" si="46"/>
        <v>3</v>
      </c>
      <c r="H75" s="191">
        <f t="shared" si="46"/>
        <v>10</v>
      </c>
      <c r="I75" s="191">
        <f t="shared" si="46"/>
        <v>24</v>
      </c>
      <c r="J75" s="191">
        <f t="shared" si="46"/>
        <v>2</v>
      </c>
      <c r="K75" s="191">
        <f t="shared" si="46"/>
        <v>16</v>
      </c>
      <c r="L75" s="191">
        <f t="shared" si="46"/>
        <v>2</v>
      </c>
      <c r="M75" s="191">
        <f t="shared" si="46"/>
        <v>350</v>
      </c>
      <c r="N75" s="191">
        <f t="shared" si="46"/>
        <v>0</v>
      </c>
      <c r="O75" s="191">
        <f t="shared" si="46"/>
        <v>11</v>
      </c>
      <c r="P75" s="191">
        <f t="shared" si="46"/>
        <v>3</v>
      </c>
      <c r="Q75" s="191">
        <f t="shared" si="46"/>
        <v>9</v>
      </c>
      <c r="R75" s="191">
        <f t="shared" si="46"/>
        <v>3</v>
      </c>
      <c r="S75" s="191">
        <f t="shared" si="46"/>
        <v>850</v>
      </c>
      <c r="T75" s="191">
        <f t="shared" si="46"/>
        <v>0</v>
      </c>
      <c r="U75" s="191">
        <f t="shared" si="46"/>
        <v>660</v>
      </c>
      <c r="V75" s="191">
        <f t="shared" si="46"/>
        <v>0</v>
      </c>
      <c r="W75" s="191">
        <f t="shared" si="46"/>
        <v>2</v>
      </c>
      <c r="X75" s="191">
        <f t="shared" si="46"/>
        <v>1</v>
      </c>
      <c r="Y75" s="191">
        <f t="shared" si="46"/>
        <v>0</v>
      </c>
      <c r="Z75" s="191">
        <f t="shared" si="46"/>
        <v>5420</v>
      </c>
      <c r="AA75" s="191">
        <f t="shared" si="46"/>
        <v>0</v>
      </c>
      <c r="AB75" s="191">
        <f t="shared" si="46"/>
        <v>3300</v>
      </c>
      <c r="AC75" s="191">
        <f t="shared" si="46"/>
        <v>0</v>
      </c>
      <c r="AD75" s="191">
        <f t="shared" si="46"/>
        <v>2</v>
      </c>
      <c r="AE75" s="191">
        <f t="shared" si="46"/>
        <v>1</v>
      </c>
      <c r="AF75" s="187"/>
    </row>
    <row r="76" spans="1:32" s="222" customFormat="1">
      <c r="A76" s="215">
        <v>1</v>
      </c>
      <c r="B76" s="257" t="s">
        <v>125</v>
      </c>
      <c r="C76" s="220">
        <v>2000</v>
      </c>
      <c r="D76" s="220">
        <v>8000</v>
      </c>
      <c r="E76" s="195">
        <v>16</v>
      </c>
      <c r="F76" s="195">
        <v>0</v>
      </c>
      <c r="G76" s="195"/>
      <c r="H76" s="195"/>
      <c r="I76" s="327">
        <v>6</v>
      </c>
      <c r="J76" s="324">
        <f>I76-'CSVC 2024'!E76</f>
        <v>2</v>
      </c>
      <c r="K76" s="327">
        <v>7</v>
      </c>
      <c r="L76" s="327">
        <f>K76-'CSVC 2024'!F76</f>
        <v>2</v>
      </c>
      <c r="M76" s="327">
        <v>100</v>
      </c>
      <c r="N76" s="327">
        <f>M76-'CSVC 2024'!G76</f>
        <v>0</v>
      </c>
      <c r="O76" s="327">
        <v>4</v>
      </c>
      <c r="P76" s="327">
        <f>O76-'CSVC 2024'!H76</f>
        <v>3</v>
      </c>
      <c r="Q76" s="327"/>
      <c r="R76" s="327">
        <f>Q76-'CSVC 2024'!I76</f>
        <v>0</v>
      </c>
      <c r="S76" s="327"/>
      <c r="T76" s="327">
        <f>S76-'CSVC 2024'!J76</f>
        <v>0</v>
      </c>
      <c r="U76" s="327">
        <v>240</v>
      </c>
      <c r="V76" s="327">
        <f>U76-'CSVC 2024'!K76</f>
        <v>0</v>
      </c>
      <c r="W76" s="327"/>
      <c r="X76" s="327">
        <f>W76-'CSVC 2024'!L76</f>
        <v>0</v>
      </c>
      <c r="Y76" s="327"/>
      <c r="Z76" s="327">
        <v>500</v>
      </c>
      <c r="AA76" s="327">
        <f>Z76-'CSVC 2024'!M76</f>
        <v>0</v>
      </c>
      <c r="AB76" s="327">
        <v>300</v>
      </c>
      <c r="AC76" s="196">
        <f>AB76-'CSVC 2024'!N76</f>
        <v>0</v>
      </c>
      <c r="AD76" s="327">
        <v>1</v>
      </c>
      <c r="AE76" s="196">
        <f>AD76-'CSVC 2024'!O76</f>
        <v>0</v>
      </c>
      <c r="AF76" s="302"/>
    </row>
    <row r="77" spans="1:32">
      <c r="A77" s="228"/>
      <c r="B77" s="216" t="s">
        <v>62</v>
      </c>
      <c r="C77" s="50"/>
      <c r="D77" s="50"/>
      <c r="E77" s="195"/>
      <c r="F77" s="195"/>
      <c r="G77" s="195"/>
      <c r="H77" s="195"/>
      <c r="I77" s="323"/>
      <c r="J77" s="324">
        <f>I77-'CSVC 2024'!E77</f>
        <v>0</v>
      </c>
      <c r="K77" s="323"/>
      <c r="L77" s="327">
        <f>K77-'CSVC 2024'!F77</f>
        <v>0</v>
      </c>
      <c r="M77" s="323"/>
      <c r="N77" s="327">
        <f>M77-'CSVC 2024'!G77</f>
        <v>0</v>
      </c>
      <c r="O77" s="323"/>
      <c r="P77" s="327">
        <f>O77-'CSVC 2024'!H77</f>
        <v>0</v>
      </c>
      <c r="Q77" s="323"/>
      <c r="R77" s="327">
        <f>Q77-'CSVC 2024'!I77</f>
        <v>0</v>
      </c>
      <c r="S77" s="323"/>
      <c r="T77" s="327">
        <f>S77-'CSVC 2024'!J77</f>
        <v>0</v>
      </c>
      <c r="U77" s="323"/>
      <c r="V77" s="327">
        <f>U77-'CSVC 2024'!K77</f>
        <v>0</v>
      </c>
      <c r="W77" s="323"/>
      <c r="X77" s="327">
        <f>W77-'CSVC 2024'!L77</f>
        <v>0</v>
      </c>
      <c r="Y77" s="323"/>
      <c r="Z77" s="323"/>
      <c r="AA77" s="327">
        <f>Z77-'CSVC 2024'!M77</f>
        <v>0</v>
      </c>
      <c r="AB77" s="323"/>
      <c r="AC77" s="196">
        <f>AB77-'CSVC 2024'!N77</f>
        <v>0</v>
      </c>
      <c r="AD77" s="323"/>
      <c r="AE77" s="196">
        <f>AD77-'CSVC 2024'!O77</f>
        <v>0</v>
      </c>
      <c r="AF77" s="318"/>
    </row>
    <row r="78" spans="1:32" s="222" customFormat="1">
      <c r="A78" s="215">
        <v>2</v>
      </c>
      <c r="B78" s="223" t="s">
        <v>126</v>
      </c>
      <c r="C78" s="217">
        <v>5000</v>
      </c>
      <c r="D78" s="217">
        <v>9300</v>
      </c>
      <c r="E78" s="195">
        <v>29</v>
      </c>
      <c r="F78" s="195">
        <v>1</v>
      </c>
      <c r="G78" s="195">
        <v>3</v>
      </c>
      <c r="H78" s="195">
        <v>10</v>
      </c>
      <c r="I78" s="196">
        <v>8</v>
      </c>
      <c r="J78" s="324">
        <f>I78-'CSVC 2024'!E78</f>
        <v>0</v>
      </c>
      <c r="K78" s="196">
        <v>4</v>
      </c>
      <c r="L78" s="327">
        <f>K78-'CSVC 2024'!F78</f>
        <v>0</v>
      </c>
      <c r="M78" s="196">
        <v>50</v>
      </c>
      <c r="N78" s="327">
        <f>M78-'CSVC 2024'!G78</f>
        <v>0</v>
      </c>
      <c r="O78" s="196">
        <v>2</v>
      </c>
      <c r="P78" s="327">
        <f>O78-'CSVC 2024'!H78</f>
        <v>0</v>
      </c>
      <c r="Q78" s="196">
        <v>3</v>
      </c>
      <c r="R78" s="327">
        <f>Q78-'CSVC 2024'!I78</f>
        <v>3</v>
      </c>
      <c r="S78" s="196">
        <v>250</v>
      </c>
      <c r="T78" s="327">
        <f>S78-'CSVC 2024'!J78</f>
        <v>0</v>
      </c>
      <c r="U78" s="196">
        <v>180</v>
      </c>
      <c r="V78" s="327">
        <f>U78-'CSVC 2024'!K78</f>
        <v>0</v>
      </c>
      <c r="W78" s="196">
        <v>1</v>
      </c>
      <c r="X78" s="327">
        <f>W78-'CSVC 2024'!L78</f>
        <v>1</v>
      </c>
      <c r="Y78" s="196"/>
      <c r="Z78" s="196">
        <v>1920</v>
      </c>
      <c r="AA78" s="327">
        <f>Z78-'CSVC 2024'!M78</f>
        <v>0</v>
      </c>
      <c r="AB78" s="196"/>
      <c r="AC78" s="196">
        <f>AB78-'CSVC 2024'!N78</f>
        <v>0</v>
      </c>
      <c r="AD78" s="196">
        <v>1</v>
      </c>
      <c r="AE78" s="196">
        <f>AD78-'CSVC 2024'!O78</f>
        <v>1</v>
      </c>
      <c r="AF78" s="302"/>
    </row>
    <row r="79" spans="1:32">
      <c r="A79" s="173"/>
      <c r="B79" s="254" t="s">
        <v>127</v>
      </c>
      <c r="C79" s="50">
        <v>5000</v>
      </c>
      <c r="D79" s="50">
        <v>9300</v>
      </c>
      <c r="E79" s="195">
        <v>29</v>
      </c>
      <c r="F79" s="195">
        <v>-1</v>
      </c>
      <c r="G79" s="195">
        <v>3</v>
      </c>
      <c r="H79" s="195">
        <v>10</v>
      </c>
      <c r="I79" s="323">
        <v>8</v>
      </c>
      <c r="J79" s="324">
        <f>I79-'CSVC 2024'!E79</f>
        <v>0</v>
      </c>
      <c r="K79" s="323">
        <v>4</v>
      </c>
      <c r="L79" s="327">
        <f>K79-'CSVC 2024'!F79</f>
        <v>0</v>
      </c>
      <c r="M79" s="323">
        <v>50</v>
      </c>
      <c r="N79" s="327">
        <f>M79-'CSVC 2024'!G79</f>
        <v>0</v>
      </c>
      <c r="O79" s="323">
        <v>2</v>
      </c>
      <c r="P79" s="327">
        <f>O79-'CSVC 2024'!H79</f>
        <v>0</v>
      </c>
      <c r="Q79" s="323">
        <v>3</v>
      </c>
      <c r="R79" s="327">
        <f>Q79-'CSVC 2024'!I79</f>
        <v>3</v>
      </c>
      <c r="S79" s="323">
        <v>150</v>
      </c>
      <c r="T79" s="327">
        <f>S79-'CSVC 2024'!J79</f>
        <v>0</v>
      </c>
      <c r="U79" s="323">
        <v>150</v>
      </c>
      <c r="V79" s="327">
        <f>U79-'CSVC 2024'!K79</f>
        <v>0</v>
      </c>
      <c r="W79" s="323">
        <v>1</v>
      </c>
      <c r="X79" s="327">
        <f>W79-'CSVC 2024'!L79</f>
        <v>1</v>
      </c>
      <c r="Y79" s="323"/>
      <c r="Z79" s="323">
        <v>1728</v>
      </c>
      <c r="AA79" s="327">
        <f>Z79-'CSVC 2024'!M79</f>
        <v>0</v>
      </c>
      <c r="AB79" s="323"/>
      <c r="AC79" s="196">
        <f>AB79-'CSVC 2024'!N79</f>
        <v>0</v>
      </c>
      <c r="AD79" s="323">
        <v>1</v>
      </c>
      <c r="AE79" s="196">
        <f>AD79-'CSVC 2024'!O79</f>
        <v>1</v>
      </c>
      <c r="AF79" s="318"/>
    </row>
    <row r="80" spans="1:32">
      <c r="A80" s="228"/>
      <c r="B80" s="254" t="s">
        <v>128</v>
      </c>
      <c r="C80" s="50"/>
      <c r="D80" s="50"/>
      <c r="E80" s="195">
        <v>0</v>
      </c>
      <c r="F80" s="195"/>
      <c r="G80" s="195"/>
      <c r="H80" s="195"/>
      <c r="I80" s="323"/>
      <c r="J80" s="324">
        <f>I80-'CSVC 2024'!E80</f>
        <v>0</v>
      </c>
      <c r="K80" s="323"/>
      <c r="L80" s="327">
        <f>K80-'CSVC 2024'!F80</f>
        <v>0</v>
      </c>
      <c r="M80" s="323"/>
      <c r="N80" s="327">
        <f>M80-'CSVC 2024'!G80</f>
        <v>0</v>
      </c>
      <c r="O80" s="323"/>
      <c r="P80" s="327">
        <f>O80-'CSVC 2024'!H80</f>
        <v>0</v>
      </c>
      <c r="Q80" s="323"/>
      <c r="R80" s="327">
        <f>Q80-'CSVC 2024'!I80</f>
        <v>0</v>
      </c>
      <c r="S80" s="323">
        <v>100</v>
      </c>
      <c r="T80" s="327">
        <f>S80-'CSVC 2024'!J80</f>
        <v>0</v>
      </c>
      <c r="U80" s="323">
        <v>30</v>
      </c>
      <c r="V80" s="327">
        <f>U80-'CSVC 2024'!K80</f>
        <v>0</v>
      </c>
      <c r="W80" s="323"/>
      <c r="X80" s="327">
        <f>W80-'CSVC 2024'!L80</f>
        <v>0</v>
      </c>
      <c r="Y80" s="323"/>
      <c r="Z80" s="323">
        <v>192</v>
      </c>
      <c r="AA80" s="327">
        <f>Z80-'CSVC 2024'!M80</f>
        <v>0</v>
      </c>
      <c r="AB80" s="323"/>
      <c r="AC80" s="196">
        <f>AB80-'CSVC 2024'!N80</f>
        <v>0</v>
      </c>
      <c r="AD80" s="323"/>
      <c r="AE80" s="196">
        <f>AD80-'CSVC 2024'!O80</f>
        <v>0</v>
      </c>
      <c r="AF80" s="318"/>
    </row>
    <row r="81" spans="1:32" s="222" customFormat="1">
      <c r="A81" s="215">
        <v>3</v>
      </c>
      <c r="B81" s="257" t="s">
        <v>130</v>
      </c>
      <c r="C81" s="217">
        <v>0</v>
      </c>
      <c r="D81" s="217">
        <v>15000</v>
      </c>
      <c r="E81" s="195">
        <v>19</v>
      </c>
      <c r="F81" s="195">
        <v>-2</v>
      </c>
      <c r="G81" s="195"/>
      <c r="H81" s="195"/>
      <c r="I81" s="196">
        <v>10</v>
      </c>
      <c r="J81" s="324">
        <f>I81-'CSVC 2024'!E81</f>
        <v>0</v>
      </c>
      <c r="K81" s="196">
        <v>5</v>
      </c>
      <c r="L81" s="327">
        <f>K81-'CSVC 2024'!F81</f>
        <v>0</v>
      </c>
      <c r="M81" s="327">
        <f>'CSVC 2024'!G81</f>
        <v>200</v>
      </c>
      <c r="N81" s="327">
        <f>M81-'CSVC 2024'!G81</f>
        <v>0</v>
      </c>
      <c r="O81" s="196">
        <v>5</v>
      </c>
      <c r="P81" s="327">
        <f>O81-'CSVC 2024'!H81</f>
        <v>0</v>
      </c>
      <c r="Q81" s="196">
        <v>6</v>
      </c>
      <c r="R81" s="327">
        <f>Q81-'CSVC 2024'!I81</f>
        <v>0</v>
      </c>
      <c r="S81" s="327">
        <f>'CSVC 2024'!J81</f>
        <v>600</v>
      </c>
      <c r="T81" s="327">
        <f>S81-'CSVC 2024'!J81</f>
        <v>0</v>
      </c>
      <c r="U81" s="327">
        <f>'CSVC 2024'!K81</f>
        <v>240</v>
      </c>
      <c r="V81" s="327">
        <f>U81-'CSVC 2024'!K81</f>
        <v>0</v>
      </c>
      <c r="W81" s="196">
        <v>1</v>
      </c>
      <c r="X81" s="327">
        <f>W81-'CSVC 2024'!L81</f>
        <v>0</v>
      </c>
      <c r="Y81" s="327"/>
      <c r="Z81" s="327">
        <f>'CSVC 2024'!M81</f>
        <v>3000</v>
      </c>
      <c r="AA81" s="327">
        <f>Z81-'CSVC 2024'!M81</f>
        <v>0</v>
      </c>
      <c r="AB81" s="327">
        <f>'CSVC 2024'!N81</f>
        <v>3000</v>
      </c>
      <c r="AC81" s="196">
        <f>AB81-'CSVC 2024'!N81</f>
        <v>0</v>
      </c>
      <c r="AD81" s="327">
        <f>'CSVC 2024'!O81</f>
        <v>0</v>
      </c>
      <c r="AE81" s="196">
        <f>AD81-'CSVC 2024'!O81</f>
        <v>0</v>
      </c>
      <c r="AF81" s="302"/>
    </row>
    <row r="82" spans="1:32">
      <c r="A82" s="173"/>
      <c r="B82" s="254" t="s">
        <v>131</v>
      </c>
      <c r="C82" s="50"/>
      <c r="D82" s="50">
        <v>15000</v>
      </c>
      <c r="E82" s="195"/>
      <c r="F82" s="195"/>
      <c r="G82" s="195"/>
      <c r="H82" s="195"/>
      <c r="I82" s="323"/>
      <c r="J82" s="324">
        <f>I82-'CSVC 2024'!E82</f>
        <v>0</v>
      </c>
      <c r="K82" s="323"/>
      <c r="L82" s="327">
        <f>K82-'CSVC 2024'!F82</f>
        <v>0</v>
      </c>
      <c r="M82" s="323"/>
      <c r="N82" s="327">
        <f>M82-'CSVC 2024'!G82</f>
        <v>0</v>
      </c>
      <c r="O82" s="323"/>
      <c r="P82" s="327">
        <f>O82-'CSVC 2024'!H82</f>
        <v>0</v>
      </c>
      <c r="Q82" s="323"/>
      <c r="R82" s="327">
        <f>Q82-'CSVC 2024'!I82</f>
        <v>0</v>
      </c>
      <c r="S82" s="323"/>
      <c r="T82" s="327">
        <f>S82-'CSVC 2024'!J82</f>
        <v>0</v>
      </c>
      <c r="U82" s="323"/>
      <c r="V82" s="327">
        <f>U82-'CSVC 2024'!K82</f>
        <v>0</v>
      </c>
      <c r="W82" s="323"/>
      <c r="X82" s="327">
        <f>W82-'CSVC 2024'!L82</f>
        <v>0</v>
      </c>
      <c r="Y82" s="323"/>
      <c r="Z82" s="323"/>
      <c r="AA82" s="327">
        <f>Z82-'CSVC 2024'!M82</f>
        <v>0</v>
      </c>
      <c r="AB82" s="323"/>
      <c r="AC82" s="196">
        <f>AB82-'CSVC 2024'!N82</f>
        <v>0</v>
      </c>
      <c r="AD82" s="323"/>
      <c r="AE82" s="196">
        <f>AD82-'CSVC 2024'!O82</f>
        <v>0</v>
      </c>
      <c r="AF82" s="318" t="s">
        <v>277</v>
      </c>
    </row>
    <row r="83" spans="1:32">
      <c r="A83" s="228"/>
      <c r="B83" s="247" t="s">
        <v>133</v>
      </c>
      <c r="C83" s="231"/>
      <c r="D83" s="50"/>
      <c r="E83" s="195">
        <v>0</v>
      </c>
      <c r="F83" s="195">
        <v>0</v>
      </c>
      <c r="G83" s="195"/>
      <c r="H83" s="195"/>
      <c r="I83" s="328"/>
      <c r="J83" s="324">
        <f>I83-'CSVC 2024'!E83</f>
        <v>0</v>
      </c>
      <c r="K83" s="323"/>
      <c r="L83" s="327">
        <f>K83-'CSVC 2024'!F83</f>
        <v>0</v>
      </c>
      <c r="M83" s="323"/>
      <c r="N83" s="327">
        <f>M83-'CSVC 2024'!G83</f>
        <v>0</v>
      </c>
      <c r="O83" s="323"/>
      <c r="P83" s="327">
        <f>O83-'CSVC 2024'!H83</f>
        <v>0</v>
      </c>
      <c r="Q83" s="323"/>
      <c r="R83" s="327">
        <f>Q83-'CSVC 2024'!I83</f>
        <v>0</v>
      </c>
      <c r="S83" s="323"/>
      <c r="T83" s="327">
        <f>S83-'CSVC 2024'!J83</f>
        <v>0</v>
      </c>
      <c r="U83" s="323"/>
      <c r="V83" s="327">
        <f>U83-'CSVC 2024'!K83</f>
        <v>0</v>
      </c>
      <c r="W83" s="323"/>
      <c r="X83" s="327">
        <f>W83-'CSVC 2024'!L83</f>
        <v>0</v>
      </c>
      <c r="Y83" s="323"/>
      <c r="Z83" s="323"/>
      <c r="AA83" s="327">
        <f>Z83-'CSVC 2024'!M83</f>
        <v>0</v>
      </c>
      <c r="AB83" s="323"/>
      <c r="AC83" s="196">
        <f>AB83-'CSVC 2024'!N83</f>
        <v>0</v>
      </c>
      <c r="AD83" s="323"/>
      <c r="AE83" s="196">
        <f>AD83-'CSVC 2024'!O83</f>
        <v>0</v>
      </c>
      <c r="AF83" s="318"/>
    </row>
    <row r="84" spans="1:32" s="184" customFormat="1" ht="11.4">
      <c r="A84" s="189" t="s">
        <v>135</v>
      </c>
      <c r="B84" s="190" t="s">
        <v>136</v>
      </c>
      <c r="C84" s="191">
        <f t="shared" ref="C84:AE84" si="47">SUM(C85,C88:C90)</f>
        <v>3000</v>
      </c>
      <c r="D84" s="191">
        <f t="shared" si="47"/>
        <v>34300</v>
      </c>
      <c r="E84" s="191">
        <f t="shared" si="47"/>
        <v>63</v>
      </c>
      <c r="F84" s="191">
        <f t="shared" si="47"/>
        <v>-5</v>
      </c>
      <c r="G84" s="191">
        <f t="shared" si="47"/>
        <v>0</v>
      </c>
      <c r="H84" s="191">
        <f t="shared" si="47"/>
        <v>12</v>
      </c>
      <c r="I84" s="191">
        <f t="shared" si="47"/>
        <v>17</v>
      </c>
      <c r="J84" s="191">
        <f t="shared" si="47"/>
        <v>0</v>
      </c>
      <c r="K84" s="191">
        <f t="shared" si="47"/>
        <v>14</v>
      </c>
      <c r="L84" s="191">
        <f t="shared" si="47"/>
        <v>0</v>
      </c>
      <c r="M84" s="191">
        <f t="shared" si="47"/>
        <v>330</v>
      </c>
      <c r="N84" s="191">
        <f t="shared" si="47"/>
        <v>150</v>
      </c>
      <c r="O84" s="191">
        <f t="shared" si="47"/>
        <v>8</v>
      </c>
      <c r="P84" s="191">
        <f t="shared" si="47"/>
        <v>0</v>
      </c>
      <c r="Q84" s="191">
        <f t="shared" si="47"/>
        <v>8</v>
      </c>
      <c r="R84" s="191">
        <f t="shared" si="47"/>
        <v>3</v>
      </c>
      <c r="S84" s="191">
        <f t="shared" si="47"/>
        <v>860</v>
      </c>
      <c r="T84" s="191">
        <f t="shared" si="47"/>
        <v>0</v>
      </c>
      <c r="U84" s="191">
        <f t="shared" si="47"/>
        <v>530</v>
      </c>
      <c r="V84" s="191">
        <f t="shared" si="47"/>
        <v>0</v>
      </c>
      <c r="W84" s="191">
        <f t="shared" si="47"/>
        <v>1</v>
      </c>
      <c r="X84" s="191">
        <f t="shared" si="47"/>
        <v>1</v>
      </c>
      <c r="Y84" s="191">
        <f t="shared" si="47"/>
        <v>0</v>
      </c>
      <c r="Z84" s="191">
        <f t="shared" si="47"/>
        <v>6000</v>
      </c>
      <c r="AA84" s="191">
        <f t="shared" si="47"/>
        <v>0</v>
      </c>
      <c r="AB84" s="191">
        <f t="shared" si="47"/>
        <v>1520</v>
      </c>
      <c r="AC84" s="191">
        <f t="shared" si="47"/>
        <v>0</v>
      </c>
      <c r="AD84" s="191">
        <f t="shared" si="47"/>
        <v>2</v>
      </c>
      <c r="AE84" s="191">
        <f t="shared" si="47"/>
        <v>0</v>
      </c>
      <c r="AF84" s="187"/>
    </row>
    <row r="85" spans="1:32" s="227" customFormat="1" ht="11.4">
      <c r="A85" s="215">
        <v>1</v>
      </c>
      <c r="B85" s="194" t="s">
        <v>137</v>
      </c>
      <c r="C85" s="195">
        <v>0</v>
      </c>
      <c r="D85" s="195">
        <v>10000</v>
      </c>
      <c r="E85" s="195">
        <v>16</v>
      </c>
      <c r="F85" s="195">
        <v>-1</v>
      </c>
      <c r="G85" s="195"/>
      <c r="H85" s="195"/>
      <c r="I85" s="195">
        <v>4</v>
      </c>
      <c r="J85" s="324"/>
      <c r="K85" s="195">
        <v>7</v>
      </c>
      <c r="L85" s="327"/>
      <c r="M85" s="195">
        <v>150</v>
      </c>
      <c r="N85" s="327">
        <f>SUM(N86:N87)</f>
        <v>150</v>
      </c>
      <c r="O85" s="327">
        <f t="shared" ref="O85:U85" si="48">SUM(O86:O87)</f>
        <v>4</v>
      </c>
      <c r="P85" s="327">
        <f t="shared" si="48"/>
        <v>0</v>
      </c>
      <c r="Q85" s="327">
        <f t="shared" si="48"/>
        <v>0</v>
      </c>
      <c r="R85" s="327">
        <f>Q85-'CSVC 2024'!I85</f>
        <v>0</v>
      </c>
      <c r="S85" s="327">
        <f t="shared" si="48"/>
        <v>0</v>
      </c>
      <c r="T85" s="327">
        <f>S85-'CSVC 2024'!J85</f>
        <v>0</v>
      </c>
      <c r="U85" s="327">
        <f t="shared" si="48"/>
        <v>320</v>
      </c>
      <c r="V85" s="327">
        <f t="shared" ref="V85" si="49">SUM(V86:V87)</f>
        <v>0</v>
      </c>
      <c r="W85" s="327">
        <f t="shared" ref="W85" si="50">SUM(W86:W87)</f>
        <v>0</v>
      </c>
      <c r="X85" s="327">
        <f>W85-'CSVC 2024'!L85</f>
        <v>0</v>
      </c>
      <c r="Y85" s="327">
        <f t="shared" ref="Y85" si="51">SUM(Y86:Y87)</f>
        <v>0</v>
      </c>
      <c r="Z85" s="327">
        <f t="shared" ref="Z85" si="52">SUM(Z86:Z87)</f>
        <v>2000</v>
      </c>
      <c r="AA85" s="327"/>
      <c r="AB85" s="327">
        <f t="shared" ref="AB85" si="53">SUM(AB86:AB87)</f>
        <v>1000</v>
      </c>
      <c r="AC85" s="196"/>
      <c r="AD85" s="327">
        <f t="shared" ref="AD85" si="54">SUM(AD86:AD87)</f>
        <v>1</v>
      </c>
      <c r="AE85" s="196">
        <f>AD85-'CSVC 2024'!O85</f>
        <v>0</v>
      </c>
      <c r="AF85" s="302"/>
    </row>
    <row r="86" spans="1:32">
      <c r="A86" s="173"/>
      <c r="B86" s="247" t="s">
        <v>138</v>
      </c>
      <c r="C86" s="231"/>
      <c r="D86" s="50"/>
      <c r="E86" s="195">
        <v>0</v>
      </c>
      <c r="F86" s="195">
        <v>15</v>
      </c>
      <c r="G86" s="195"/>
      <c r="H86" s="195"/>
      <c r="I86" s="328"/>
      <c r="J86" s="324"/>
      <c r="K86" s="323"/>
      <c r="L86" s="327"/>
      <c r="M86" s="323"/>
      <c r="N86" s="327"/>
      <c r="O86" s="323"/>
      <c r="P86" s="327"/>
      <c r="Q86" s="323"/>
      <c r="R86" s="327">
        <f>Q86-'CSVC 2024'!I86</f>
        <v>0</v>
      </c>
      <c r="S86" s="323"/>
      <c r="T86" s="327">
        <f>S86-'CSVC 2024'!J86</f>
        <v>0</v>
      </c>
      <c r="U86" s="323"/>
      <c r="V86" s="327"/>
      <c r="W86" s="323"/>
      <c r="X86" s="327">
        <f>W86-'CSVC 2024'!L86</f>
        <v>0</v>
      </c>
      <c r="Y86" s="323"/>
      <c r="Z86" s="323"/>
      <c r="AA86" s="327"/>
      <c r="AB86" s="323"/>
      <c r="AC86" s="196">
        <f>AB86-'CSVC 2024'!N86</f>
        <v>0</v>
      </c>
      <c r="AD86" s="323"/>
      <c r="AE86" s="196"/>
      <c r="AF86" s="318"/>
    </row>
    <row r="87" spans="1:32">
      <c r="A87" s="228"/>
      <c r="B87" s="247" t="s">
        <v>140</v>
      </c>
      <c r="C87" s="231"/>
      <c r="D87" s="50">
        <v>10000</v>
      </c>
      <c r="E87" s="195">
        <v>16</v>
      </c>
      <c r="F87" s="195">
        <v>-16</v>
      </c>
      <c r="G87" s="195"/>
      <c r="H87" s="195"/>
      <c r="I87" s="328">
        <v>4</v>
      </c>
      <c r="J87" s="324"/>
      <c r="K87" s="323">
        <v>7</v>
      </c>
      <c r="L87" s="327"/>
      <c r="M87" s="323">
        <v>150</v>
      </c>
      <c r="N87" s="327">
        <f>M87-'CSVC 2024'!G87</f>
        <v>150</v>
      </c>
      <c r="O87" s="323">
        <v>4</v>
      </c>
      <c r="P87" s="327"/>
      <c r="Q87" s="323"/>
      <c r="R87" s="327">
        <f>Q87-'CSVC 2024'!I87</f>
        <v>0</v>
      </c>
      <c r="S87" s="323"/>
      <c r="T87" s="327">
        <f>S87-'CSVC 2024'!J87</f>
        <v>0</v>
      </c>
      <c r="U87" s="323">
        <v>320</v>
      </c>
      <c r="V87" s="327"/>
      <c r="W87" s="323"/>
      <c r="X87" s="327">
        <f>W87-'CSVC 2024'!L87</f>
        <v>0</v>
      </c>
      <c r="Y87" s="323"/>
      <c r="Z87" s="323">
        <v>2000</v>
      </c>
      <c r="AA87" s="327"/>
      <c r="AB87" s="323">
        <v>1000</v>
      </c>
      <c r="AC87" s="196"/>
      <c r="AD87" s="323">
        <v>1</v>
      </c>
      <c r="AE87" s="196"/>
      <c r="AF87" s="318" t="s">
        <v>277</v>
      </c>
    </row>
    <row r="88" spans="1:32" s="222" customFormat="1">
      <c r="A88" s="215"/>
      <c r="B88" s="216" t="s">
        <v>62</v>
      </c>
      <c r="C88" s="218"/>
      <c r="D88" s="220"/>
      <c r="E88" s="195"/>
      <c r="F88" s="195"/>
      <c r="G88" s="195"/>
      <c r="H88" s="195"/>
      <c r="I88" s="326"/>
      <c r="J88" s="324">
        <f>I88-'CSVC 2024'!E88</f>
        <v>0</v>
      </c>
      <c r="K88" s="327"/>
      <c r="L88" s="327">
        <f>K88-'CSVC 2024'!F88</f>
        <v>0</v>
      </c>
      <c r="M88" s="327"/>
      <c r="N88" s="327">
        <f>M88-'CSVC 2024'!G88</f>
        <v>0</v>
      </c>
      <c r="O88" s="327"/>
      <c r="P88" s="327">
        <f>O88-'CSVC 2024'!H88</f>
        <v>0</v>
      </c>
      <c r="Q88" s="327"/>
      <c r="R88" s="327">
        <f>Q88-'CSVC 2024'!I88</f>
        <v>0</v>
      </c>
      <c r="S88" s="327"/>
      <c r="T88" s="327">
        <f>S88-'CSVC 2024'!J88</f>
        <v>0</v>
      </c>
      <c r="U88" s="327"/>
      <c r="V88" s="327">
        <f>U88-'CSVC 2024'!K88</f>
        <v>0</v>
      </c>
      <c r="W88" s="327"/>
      <c r="X88" s="327">
        <f>W88-'CSVC 2024'!L88</f>
        <v>0</v>
      </c>
      <c r="Y88" s="327"/>
      <c r="Z88" s="327"/>
      <c r="AA88" s="327">
        <f>Z88-'CSVC 2024'!M88</f>
        <v>0</v>
      </c>
      <c r="AB88" s="327"/>
      <c r="AC88" s="196">
        <f>AB88-'CSVC 2024'!N88</f>
        <v>0</v>
      </c>
      <c r="AD88" s="327"/>
      <c r="AE88" s="196">
        <f>AD88-'CSVC 2024'!O88</f>
        <v>0</v>
      </c>
      <c r="AF88" s="302"/>
    </row>
    <row r="89" spans="1:32" s="222" customFormat="1">
      <c r="A89" s="215">
        <v>2</v>
      </c>
      <c r="B89" s="223" t="s">
        <v>141</v>
      </c>
      <c r="C89" s="220"/>
      <c r="D89" s="220">
        <v>18500</v>
      </c>
      <c r="E89" s="195">
        <v>29</v>
      </c>
      <c r="F89" s="195">
        <v>-1</v>
      </c>
      <c r="G89" s="195"/>
      <c r="H89" s="195">
        <v>12</v>
      </c>
      <c r="I89" s="327">
        <v>8</v>
      </c>
      <c r="J89" s="324">
        <f>I89-'CSVC 2024'!E89</f>
        <v>0</v>
      </c>
      <c r="K89" s="327">
        <v>4</v>
      </c>
      <c r="L89" s="327">
        <f>K89-'CSVC 2024'!F89</f>
        <v>0</v>
      </c>
      <c r="M89" s="327">
        <v>120</v>
      </c>
      <c r="N89" s="327">
        <f>M89-'CSVC 2024'!G89</f>
        <v>0</v>
      </c>
      <c r="O89" s="327">
        <v>2</v>
      </c>
      <c r="P89" s="327">
        <f>O89-'CSVC 2024'!H89</f>
        <v>0</v>
      </c>
      <c r="Q89" s="327">
        <v>3</v>
      </c>
      <c r="R89" s="327">
        <f>Q89-'CSVC 2024'!I89</f>
        <v>3</v>
      </c>
      <c r="S89" s="327">
        <v>360</v>
      </c>
      <c r="T89" s="327">
        <f>S89-'CSVC 2024'!J89</f>
        <v>0</v>
      </c>
      <c r="U89" s="327">
        <v>120</v>
      </c>
      <c r="V89" s="327">
        <f>U89-'CSVC 2024'!K89</f>
        <v>0</v>
      </c>
      <c r="W89" s="327">
        <v>1</v>
      </c>
      <c r="X89" s="327">
        <f>W89-'CSVC 2024'!L89</f>
        <v>1</v>
      </c>
      <c r="Y89" s="327"/>
      <c r="Z89" s="327">
        <v>1000</v>
      </c>
      <c r="AA89" s="327">
        <f>Z89-'CSVC 2024'!M89</f>
        <v>0</v>
      </c>
      <c r="AB89" s="327">
        <v>520</v>
      </c>
      <c r="AC89" s="196">
        <f>AB89-'CSVC 2024'!N89</f>
        <v>0</v>
      </c>
      <c r="AD89" s="327">
        <v>1</v>
      </c>
      <c r="AE89" s="196">
        <f>AD89-'CSVC 2024'!O89</f>
        <v>0</v>
      </c>
      <c r="AF89" s="302"/>
    </row>
    <row r="90" spans="1:32" s="222" customFormat="1">
      <c r="A90" s="215">
        <v>3</v>
      </c>
      <c r="B90" s="245" t="s">
        <v>142</v>
      </c>
      <c r="C90" s="218">
        <v>3000</v>
      </c>
      <c r="D90" s="220">
        <v>5800</v>
      </c>
      <c r="E90" s="195">
        <v>18</v>
      </c>
      <c r="F90" s="195">
        <v>-3</v>
      </c>
      <c r="G90" s="195"/>
      <c r="H90" s="195"/>
      <c r="I90" s="352">
        <v>5</v>
      </c>
      <c r="J90" s="324">
        <f>I90-'CSVC 2024'!E90</f>
        <v>0</v>
      </c>
      <c r="K90" s="353">
        <v>3</v>
      </c>
      <c r="L90" s="327">
        <f>K90-'CSVC 2024'!F90</f>
        <v>0</v>
      </c>
      <c r="M90" s="327">
        <f>'CSVC 2024'!G90</f>
        <v>60</v>
      </c>
      <c r="N90" s="327">
        <f>M90-'CSVC 2024'!G90</f>
        <v>0</v>
      </c>
      <c r="O90" s="353">
        <v>2</v>
      </c>
      <c r="P90" s="327">
        <f>O90-'CSVC 2024'!H90</f>
        <v>0</v>
      </c>
      <c r="Q90" s="353">
        <v>5</v>
      </c>
      <c r="R90" s="327">
        <f>Q90-'CSVC 2024'!I90</f>
        <v>0</v>
      </c>
      <c r="S90" s="327">
        <f>'CSVC 2024'!J90</f>
        <v>500</v>
      </c>
      <c r="T90" s="327">
        <f>S90-'CSVC 2024'!J90</f>
        <v>0</v>
      </c>
      <c r="U90" s="327">
        <f>'CSVC 2024'!K90</f>
        <v>90</v>
      </c>
      <c r="V90" s="327">
        <f>U90-'CSVC 2024'!K90</f>
        <v>0</v>
      </c>
      <c r="W90" s="327"/>
      <c r="X90" s="327">
        <f>W90-'CSVC 2024'!L90</f>
        <v>0</v>
      </c>
      <c r="Y90" s="327"/>
      <c r="Z90" s="327">
        <f>'CSVC 2024'!M90</f>
        <v>3000</v>
      </c>
      <c r="AA90" s="327">
        <f>Z90-'CSVC 2024'!M90</f>
        <v>0</v>
      </c>
      <c r="AB90" s="327">
        <f>'CSVC 2024'!N90</f>
        <v>0</v>
      </c>
      <c r="AC90" s="196">
        <f>AB90-'CSVC 2024'!N90</f>
        <v>0</v>
      </c>
      <c r="AD90" s="327">
        <f>'CSVC 2024'!O90</f>
        <v>0</v>
      </c>
      <c r="AE90" s="196">
        <f>AD90-'CSVC 2024'!O90</f>
        <v>0</v>
      </c>
      <c r="AF90" s="302"/>
    </row>
    <row r="91" spans="1:32" s="184" customFormat="1" ht="15.75" customHeight="1">
      <c r="A91" s="189" t="s">
        <v>143</v>
      </c>
      <c r="B91" s="190" t="s">
        <v>144</v>
      </c>
      <c r="C91" s="191">
        <f t="shared" ref="C91:H91" si="55">SUM(C92,C95:C98,C101)</f>
        <v>17749</v>
      </c>
      <c r="D91" s="191">
        <f t="shared" si="55"/>
        <v>55038</v>
      </c>
      <c r="E91" s="191">
        <f t="shared" si="55"/>
        <v>81</v>
      </c>
      <c r="F91" s="191">
        <f t="shared" si="55"/>
        <v>-9</v>
      </c>
      <c r="G91" s="191">
        <f t="shared" si="55"/>
        <v>0</v>
      </c>
      <c r="H91" s="191">
        <f t="shared" si="55"/>
        <v>4</v>
      </c>
      <c r="I91" s="191">
        <f>SUM(I92,I95:I98,I101)</f>
        <v>30</v>
      </c>
      <c r="J91" s="191">
        <f t="shared" ref="J91:AE91" si="56">SUM(J92,J95:J98,J101)</f>
        <v>11</v>
      </c>
      <c r="K91" s="191">
        <f t="shared" si="56"/>
        <v>17</v>
      </c>
      <c r="L91" s="191">
        <f t="shared" si="56"/>
        <v>6</v>
      </c>
      <c r="M91" s="191">
        <f t="shared" si="56"/>
        <v>525</v>
      </c>
      <c r="N91" s="191">
        <f t="shared" si="56"/>
        <v>25</v>
      </c>
      <c r="O91" s="191">
        <f t="shared" si="56"/>
        <v>16</v>
      </c>
      <c r="P91" s="191">
        <f t="shared" si="56"/>
        <v>4</v>
      </c>
      <c r="Q91" s="191">
        <f t="shared" si="56"/>
        <v>9</v>
      </c>
      <c r="R91" s="191">
        <f t="shared" si="56"/>
        <v>4</v>
      </c>
      <c r="S91" s="191">
        <f t="shared" si="56"/>
        <v>700</v>
      </c>
      <c r="T91" s="191">
        <f t="shared" si="56"/>
        <v>0</v>
      </c>
      <c r="U91" s="191">
        <f t="shared" si="56"/>
        <v>506</v>
      </c>
      <c r="V91" s="191">
        <f t="shared" si="56"/>
        <v>120</v>
      </c>
      <c r="W91" s="191">
        <f t="shared" si="56"/>
        <v>2</v>
      </c>
      <c r="X91" s="191">
        <f t="shared" si="56"/>
        <v>0</v>
      </c>
      <c r="Y91" s="191">
        <f t="shared" si="56"/>
        <v>0</v>
      </c>
      <c r="Z91" s="191">
        <f t="shared" si="56"/>
        <v>4450</v>
      </c>
      <c r="AA91" s="191">
        <f t="shared" si="56"/>
        <v>0</v>
      </c>
      <c r="AB91" s="191">
        <f t="shared" si="56"/>
        <v>1500</v>
      </c>
      <c r="AC91" s="191">
        <f t="shared" si="56"/>
        <v>0</v>
      </c>
      <c r="AD91" s="191">
        <f t="shared" si="56"/>
        <v>3</v>
      </c>
      <c r="AE91" s="191">
        <f t="shared" si="56"/>
        <v>2</v>
      </c>
      <c r="AF91" s="187"/>
    </row>
    <row r="92" spans="1:32" s="227" customFormat="1" ht="11.4">
      <c r="A92" s="215">
        <v>1</v>
      </c>
      <c r="B92" s="194" t="s">
        <v>145</v>
      </c>
      <c r="C92" s="195">
        <v>0</v>
      </c>
      <c r="D92" s="195">
        <v>12992</v>
      </c>
      <c r="E92" s="195">
        <v>20</v>
      </c>
      <c r="F92" s="195">
        <v>0</v>
      </c>
      <c r="G92" s="195"/>
      <c r="H92" s="195">
        <v>4</v>
      </c>
      <c r="I92" s="195">
        <v>8</v>
      </c>
      <c r="J92" s="324">
        <f>I92-'CSVC 2024'!E92</f>
        <v>4</v>
      </c>
      <c r="K92" s="195">
        <v>8</v>
      </c>
      <c r="L92" s="327">
        <v>4</v>
      </c>
      <c r="M92" s="195">
        <v>75</v>
      </c>
      <c r="N92" s="327">
        <f>M92-'CSVC 2024'!G92</f>
        <v>25</v>
      </c>
      <c r="O92" s="195">
        <v>9</v>
      </c>
      <c r="P92" s="327">
        <f>O92-'CSVC 2024'!H92</f>
        <v>4</v>
      </c>
      <c r="Q92" s="195">
        <v>0</v>
      </c>
      <c r="R92" s="327">
        <f>Q92-'CSVC 2024'!I92</f>
        <v>0</v>
      </c>
      <c r="S92" s="195">
        <v>0</v>
      </c>
      <c r="T92" s="327">
        <f>S92-'CSVC 2024'!J92</f>
        <v>0</v>
      </c>
      <c r="U92" s="195">
        <v>300</v>
      </c>
      <c r="V92" s="327">
        <f>U92-'CSVC 2024'!K92</f>
        <v>120</v>
      </c>
      <c r="W92" s="195">
        <v>0</v>
      </c>
      <c r="X92" s="327">
        <f>W92-'CSVC 2024'!L92</f>
        <v>0</v>
      </c>
      <c r="Y92" s="195"/>
      <c r="Z92" s="195">
        <f>SUM(Z93:Z95)</f>
        <v>650</v>
      </c>
      <c r="AA92" s="195">
        <f>SUM(AA93:AA95)</f>
        <v>0</v>
      </c>
      <c r="AB92" s="195">
        <v>500</v>
      </c>
      <c r="AC92" s="196">
        <f>AB92-'CSVC 2024'!N92</f>
        <v>0</v>
      </c>
      <c r="AD92" s="195">
        <v>2</v>
      </c>
      <c r="AE92" s="196">
        <f>AD92-'CSVC 2024'!O92</f>
        <v>1</v>
      </c>
      <c r="AF92" s="302"/>
    </row>
    <row r="93" spans="1:32">
      <c r="A93" s="173"/>
      <c r="B93" s="254" t="s">
        <v>146</v>
      </c>
      <c r="C93" s="231"/>
      <c r="D93" s="50">
        <v>10000</v>
      </c>
      <c r="E93" s="195">
        <v>13</v>
      </c>
      <c r="F93" s="195">
        <v>-1</v>
      </c>
      <c r="G93" s="195"/>
      <c r="H93" s="195"/>
      <c r="I93" s="328">
        <v>4</v>
      </c>
      <c r="J93" s="324">
        <f>I93-'CSVC 2024'!E93</f>
        <v>2</v>
      </c>
      <c r="K93" s="323">
        <v>6</v>
      </c>
      <c r="L93" s="327">
        <f>K93-'CSVC 2024'!F93</f>
        <v>4</v>
      </c>
      <c r="M93" s="323">
        <v>50</v>
      </c>
      <c r="N93" s="327">
        <f>M93-'CSVC 2024'!G93</f>
        <v>25</v>
      </c>
      <c r="O93" s="323">
        <v>5</v>
      </c>
      <c r="P93" s="327">
        <f>O93-'CSVC 2024'!H93</f>
        <v>4</v>
      </c>
      <c r="Q93" s="323"/>
      <c r="R93" s="327">
        <f>Q93-'CSVC 2024'!I93</f>
        <v>0</v>
      </c>
      <c r="S93" s="323"/>
      <c r="T93" s="327">
        <f>S93-'CSVC 2024'!J93</f>
        <v>0</v>
      </c>
      <c r="U93" s="323">
        <v>180</v>
      </c>
      <c r="V93" s="327">
        <f>U93-'CSVC 2024'!K93</f>
        <v>60</v>
      </c>
      <c r="W93" s="323"/>
      <c r="X93" s="327">
        <f>W93-'CSVC 2024'!L93</f>
        <v>0</v>
      </c>
      <c r="Y93" s="323"/>
      <c r="Z93" s="323">
        <v>300</v>
      </c>
      <c r="AA93" s="327">
        <f>Z93-'CSVC 2024'!M93</f>
        <v>0</v>
      </c>
      <c r="AB93" s="323">
        <v>100</v>
      </c>
      <c r="AC93" s="196">
        <f>AB93-'CSVC 2024'!N93</f>
        <v>0</v>
      </c>
      <c r="AD93" s="323">
        <v>1</v>
      </c>
      <c r="AE93" s="196">
        <f>AD93-'CSVC 2024'!O93</f>
        <v>0</v>
      </c>
      <c r="AF93" s="318"/>
    </row>
    <row r="94" spans="1:32">
      <c r="A94" s="228"/>
      <c r="B94" s="254" t="s">
        <v>147</v>
      </c>
      <c r="C94" s="231"/>
      <c r="D94" s="50">
        <v>2992</v>
      </c>
      <c r="E94" s="195">
        <v>7</v>
      </c>
      <c r="F94" s="195">
        <v>1</v>
      </c>
      <c r="G94" s="195"/>
      <c r="H94" s="195">
        <v>4</v>
      </c>
      <c r="I94" s="328">
        <v>4</v>
      </c>
      <c r="J94" s="324">
        <f>I94-'CSVC 2024'!E94</f>
        <v>1</v>
      </c>
      <c r="K94" s="323">
        <v>5</v>
      </c>
      <c r="L94" s="327">
        <f>K94-'CSVC 2024'!F94</f>
        <v>0</v>
      </c>
      <c r="M94" s="323">
        <v>25</v>
      </c>
      <c r="N94" s="327">
        <f>M94-'CSVC 2024'!G94</f>
        <v>5</v>
      </c>
      <c r="O94" s="323">
        <v>4</v>
      </c>
      <c r="P94" s="327">
        <f>O94-'CSVC 2024'!H94</f>
        <v>1</v>
      </c>
      <c r="Q94" s="323"/>
      <c r="R94" s="327">
        <f>Q94-'CSVC 2024'!I94</f>
        <v>0</v>
      </c>
      <c r="S94" s="323"/>
      <c r="T94" s="327">
        <f>S94-'CSVC 2024'!J94</f>
        <v>0</v>
      </c>
      <c r="U94" s="323">
        <v>120</v>
      </c>
      <c r="V94" s="327">
        <f>U94-'CSVC 2024'!K94</f>
        <v>0</v>
      </c>
      <c r="W94" s="323"/>
      <c r="X94" s="327">
        <f>W94-'CSVC 2024'!L94</f>
        <v>0</v>
      </c>
      <c r="Y94" s="323"/>
      <c r="Z94" s="323">
        <v>350</v>
      </c>
      <c r="AA94" s="327">
        <f>Z94-'CSVC 2024'!M94</f>
        <v>0</v>
      </c>
      <c r="AB94" s="323">
        <v>350</v>
      </c>
      <c r="AC94" s="196">
        <f>AB94-'CSVC 2024'!N94</f>
        <v>0</v>
      </c>
      <c r="AD94" s="323">
        <v>1</v>
      </c>
      <c r="AE94" s="196">
        <f>AD94-'CSVC 2024'!O94</f>
        <v>0</v>
      </c>
      <c r="AF94" s="318"/>
    </row>
    <row r="95" spans="1:32" s="222" customFormat="1">
      <c r="A95" s="215">
        <v>2</v>
      </c>
      <c r="B95" s="223" t="s">
        <v>148</v>
      </c>
      <c r="C95" s="220"/>
      <c r="D95" s="220">
        <v>2100</v>
      </c>
      <c r="E95" s="195"/>
      <c r="F95" s="195"/>
      <c r="G95" s="195"/>
      <c r="H95" s="195"/>
      <c r="I95" s="327"/>
      <c r="J95" s="324">
        <f>I95-'CSVC 2024'!E95</f>
        <v>0</v>
      </c>
      <c r="K95" s="327"/>
      <c r="L95" s="327">
        <f>K95-'CSVC 2024'!F95</f>
        <v>0</v>
      </c>
      <c r="M95" s="327"/>
      <c r="N95" s="327">
        <f>M95-'CSVC 2024'!G95</f>
        <v>0</v>
      </c>
      <c r="O95" s="327"/>
      <c r="P95" s="327">
        <f>O95-'CSVC 2024'!H95</f>
        <v>0</v>
      </c>
      <c r="Q95" s="327"/>
      <c r="R95" s="327">
        <f>Q95-'CSVC 2024'!I95</f>
        <v>0</v>
      </c>
      <c r="S95" s="327"/>
      <c r="T95" s="327">
        <f>S95-'CSVC 2024'!J95</f>
        <v>0</v>
      </c>
      <c r="U95" s="327"/>
      <c r="V95" s="327">
        <f>U95-'CSVC 2024'!K95</f>
        <v>0</v>
      </c>
      <c r="W95" s="327"/>
      <c r="X95" s="327">
        <f>W95-'CSVC 2024'!L95</f>
        <v>0</v>
      </c>
      <c r="Y95" s="327"/>
      <c r="Z95" s="327"/>
      <c r="AA95" s="327">
        <f>Z95-'CSVC 2024'!M95</f>
        <v>0</v>
      </c>
      <c r="AB95" s="327"/>
      <c r="AC95" s="196">
        <f>AB95-'CSVC 2024'!N95</f>
        <v>0</v>
      </c>
      <c r="AD95" s="327"/>
      <c r="AE95" s="196">
        <f>AD95-'CSVC 2024'!O95</f>
        <v>0</v>
      </c>
      <c r="AF95" s="302"/>
    </row>
    <row r="96" spans="1:32" s="222" customFormat="1">
      <c r="A96" s="215">
        <v>3</v>
      </c>
      <c r="B96" s="223" t="s">
        <v>149</v>
      </c>
      <c r="C96" s="218">
        <v>1000</v>
      </c>
      <c r="D96" s="220">
        <v>4155</v>
      </c>
      <c r="E96" s="195"/>
      <c r="F96" s="195"/>
      <c r="G96" s="195"/>
      <c r="H96" s="195"/>
      <c r="I96" s="326"/>
      <c r="J96" s="324">
        <f>I96-'CSVC 2024'!E96</f>
        <v>0</v>
      </c>
      <c r="K96" s="327"/>
      <c r="L96" s="327">
        <f>K96-'CSVC 2024'!F96</f>
        <v>0</v>
      </c>
      <c r="M96" s="327"/>
      <c r="N96" s="327">
        <f>M96-'CSVC 2024'!G96</f>
        <v>0</v>
      </c>
      <c r="O96" s="327"/>
      <c r="P96" s="327">
        <f>O96-'CSVC 2024'!H96</f>
        <v>0</v>
      </c>
      <c r="Q96" s="327"/>
      <c r="R96" s="327">
        <f>Q96-'CSVC 2024'!I96</f>
        <v>0</v>
      </c>
      <c r="S96" s="327"/>
      <c r="T96" s="327">
        <f>S96-'CSVC 2024'!J96</f>
        <v>0</v>
      </c>
      <c r="U96" s="327"/>
      <c r="V96" s="327">
        <f>U96-'CSVC 2024'!K96</f>
        <v>0</v>
      </c>
      <c r="W96" s="327"/>
      <c r="X96" s="327">
        <f>W96-'CSVC 2024'!L96</f>
        <v>0</v>
      </c>
      <c r="Y96" s="327"/>
      <c r="Z96" s="327"/>
      <c r="AA96" s="327">
        <f>Z96-'CSVC 2024'!M96</f>
        <v>0</v>
      </c>
      <c r="AB96" s="327"/>
      <c r="AC96" s="196">
        <f>AB96-'CSVC 2024'!N96</f>
        <v>0</v>
      </c>
      <c r="AD96" s="327"/>
      <c r="AE96" s="196">
        <f>AD96-'CSVC 2024'!O96</f>
        <v>0</v>
      </c>
      <c r="AF96" s="302"/>
    </row>
    <row r="97" spans="1:32">
      <c r="A97" s="228"/>
      <c r="B97" s="216" t="s">
        <v>62</v>
      </c>
      <c r="C97" s="297"/>
      <c r="D97" s="50"/>
      <c r="E97" s="195"/>
      <c r="F97" s="195"/>
      <c r="G97" s="195"/>
      <c r="H97" s="195"/>
      <c r="I97" s="328"/>
      <c r="J97" s="324">
        <f>I97-'CSVC 2024'!E97</f>
        <v>0</v>
      </c>
      <c r="K97" s="323"/>
      <c r="L97" s="327">
        <f>K97-'CSVC 2024'!F97</f>
        <v>0</v>
      </c>
      <c r="M97" s="323"/>
      <c r="N97" s="327">
        <f>M97-'CSVC 2024'!G97</f>
        <v>0</v>
      </c>
      <c r="O97" s="323"/>
      <c r="P97" s="327">
        <f>O97-'CSVC 2024'!H97</f>
        <v>0</v>
      </c>
      <c r="Q97" s="323"/>
      <c r="R97" s="327">
        <f>Q97-'CSVC 2024'!I97</f>
        <v>0</v>
      </c>
      <c r="S97" s="323"/>
      <c r="T97" s="327">
        <f>S97-'CSVC 2024'!J97</f>
        <v>0</v>
      </c>
      <c r="U97" s="323"/>
      <c r="V97" s="327">
        <f>U97-'CSVC 2024'!K97</f>
        <v>0</v>
      </c>
      <c r="W97" s="323"/>
      <c r="X97" s="327">
        <f>W97-'CSVC 2024'!L97</f>
        <v>0</v>
      </c>
      <c r="Y97" s="323"/>
      <c r="Z97" s="323"/>
      <c r="AA97" s="327">
        <f>Z97-'CSVC 2024'!M97</f>
        <v>0</v>
      </c>
      <c r="AB97" s="323"/>
      <c r="AC97" s="196">
        <f>AB97-'CSVC 2024'!N97</f>
        <v>0</v>
      </c>
      <c r="AD97" s="323"/>
      <c r="AE97" s="196">
        <f>AD97-'CSVC 2024'!O97</f>
        <v>0</v>
      </c>
      <c r="AF97" s="318"/>
    </row>
    <row r="98" spans="1:32" s="222" customFormat="1">
      <c r="A98" s="215">
        <v>4</v>
      </c>
      <c r="B98" s="257" t="s">
        <v>150</v>
      </c>
      <c r="C98" s="224">
        <v>0</v>
      </c>
      <c r="D98" s="224">
        <v>13210</v>
      </c>
      <c r="E98" s="195">
        <v>39</v>
      </c>
      <c r="F98" s="195">
        <v>-5</v>
      </c>
      <c r="G98" s="195"/>
      <c r="H98" s="195"/>
      <c r="I98" s="195">
        <v>12</v>
      </c>
      <c r="J98" s="324">
        <f>I98-'CSVC 2024'!E98</f>
        <v>0</v>
      </c>
      <c r="K98" s="195">
        <v>4</v>
      </c>
      <c r="L98" s="327">
        <f>K98-'CSVC 2024'!F98</f>
        <v>0</v>
      </c>
      <c r="M98" s="195">
        <v>250</v>
      </c>
      <c r="N98" s="327">
        <f>M98-'CSVC 2024'!G98</f>
        <v>0</v>
      </c>
      <c r="O98" s="195">
        <v>2</v>
      </c>
      <c r="P98" s="327">
        <f>O98-'CSVC 2024'!H98</f>
        <v>0</v>
      </c>
      <c r="Q98" s="195">
        <v>3</v>
      </c>
      <c r="R98" s="327">
        <f>Q98-'CSVC 2024'!I98</f>
        <v>3</v>
      </c>
      <c r="S98" s="195">
        <v>400</v>
      </c>
      <c r="T98" s="327">
        <f>S98-'CSVC 2024'!J98</f>
        <v>0</v>
      </c>
      <c r="U98" s="195">
        <v>150</v>
      </c>
      <c r="V98" s="327">
        <f>U98-'CSVC 2024'!K98</f>
        <v>0</v>
      </c>
      <c r="W98" s="195">
        <v>2</v>
      </c>
      <c r="X98" s="327">
        <f>W98-'CSVC 2024'!L98</f>
        <v>0</v>
      </c>
      <c r="Y98" s="195"/>
      <c r="Z98" s="195">
        <v>1800</v>
      </c>
      <c r="AA98" s="327">
        <f>Z98-'CSVC 2024'!M98</f>
        <v>0</v>
      </c>
      <c r="AB98" s="195">
        <f>SUM(AB99:AB100)</f>
        <v>0</v>
      </c>
      <c r="AC98" s="195">
        <f>SUM(AC99:AC100)</f>
        <v>0</v>
      </c>
      <c r="AD98" s="195">
        <v>1</v>
      </c>
      <c r="AE98" s="196">
        <f>AD98-'CSVC 2024'!O98</f>
        <v>1</v>
      </c>
      <c r="AF98" s="302"/>
    </row>
    <row r="99" spans="1:32">
      <c r="A99" s="179"/>
      <c r="B99" s="262" t="s">
        <v>151</v>
      </c>
      <c r="C99" s="298"/>
      <c r="D99" s="50">
        <v>9355</v>
      </c>
      <c r="E99" s="195">
        <v>28</v>
      </c>
      <c r="F99" s="195">
        <v>-4</v>
      </c>
      <c r="G99" s="195"/>
      <c r="H99" s="195"/>
      <c r="I99" s="323">
        <v>8</v>
      </c>
      <c r="J99" s="324">
        <f>I99-'CSVC 2024'!E99</f>
        <v>0</v>
      </c>
      <c r="K99" s="323">
        <v>3</v>
      </c>
      <c r="L99" s="327">
        <f>K99-'CSVC 2024'!F99</f>
        <v>0</v>
      </c>
      <c r="M99" s="323">
        <v>200</v>
      </c>
      <c r="N99" s="327">
        <f>M99-'CSVC 2024'!G99</f>
        <v>0</v>
      </c>
      <c r="O99" s="323">
        <v>1</v>
      </c>
      <c r="P99" s="327">
        <f>O99-'CSVC 2024'!H99</f>
        <v>0</v>
      </c>
      <c r="Q99" s="323">
        <v>2</v>
      </c>
      <c r="R99" s="327">
        <f>Q99-'CSVC 2024'!I99</f>
        <v>2</v>
      </c>
      <c r="S99" s="323">
        <v>200</v>
      </c>
      <c r="T99" s="327">
        <f>S99-'CSVC 2024'!J99</f>
        <v>0</v>
      </c>
      <c r="U99" s="323">
        <v>100</v>
      </c>
      <c r="V99" s="327">
        <f>U99-'CSVC 2024'!K99</f>
        <v>0</v>
      </c>
      <c r="W99" s="323">
        <v>1</v>
      </c>
      <c r="X99" s="327">
        <f>W99-'CSVC 2024'!L99</f>
        <v>0</v>
      </c>
      <c r="Y99" s="323"/>
      <c r="Z99" s="323">
        <v>1257</v>
      </c>
      <c r="AA99" s="327">
        <f>Z99-'CSVC 2024'!M99</f>
        <v>0</v>
      </c>
      <c r="AB99" s="323"/>
      <c r="AC99" s="196">
        <f>AB99-'CSVC 2024'!N99</f>
        <v>0</v>
      </c>
      <c r="AD99" s="323">
        <v>1</v>
      </c>
      <c r="AE99" s="196">
        <f>AD99-'CSVC 2024'!O99</f>
        <v>1</v>
      </c>
      <c r="AF99" s="318"/>
    </row>
    <row r="100" spans="1:32">
      <c r="A100" s="228"/>
      <c r="B100" s="254" t="s">
        <v>147</v>
      </c>
      <c r="C100" s="50"/>
      <c r="D100" s="50">
        <v>3855</v>
      </c>
      <c r="E100" s="195">
        <v>11</v>
      </c>
      <c r="F100" s="195">
        <v>-1</v>
      </c>
      <c r="G100" s="195"/>
      <c r="H100" s="195"/>
      <c r="I100" s="323">
        <v>4</v>
      </c>
      <c r="J100" s="324">
        <f>I100-'CSVC 2024'!E100</f>
        <v>0</v>
      </c>
      <c r="K100" s="323">
        <v>1</v>
      </c>
      <c r="L100" s="327">
        <f>K100-'CSVC 2024'!F100</f>
        <v>0</v>
      </c>
      <c r="M100" s="323">
        <v>50</v>
      </c>
      <c r="N100" s="327">
        <f>M100-'CSVC 2024'!G100</f>
        <v>0</v>
      </c>
      <c r="O100" s="323">
        <v>1</v>
      </c>
      <c r="P100" s="327">
        <f>O100-'CSVC 2024'!H100</f>
        <v>0</v>
      </c>
      <c r="Q100" s="323">
        <v>1</v>
      </c>
      <c r="R100" s="327">
        <f>Q100-'CSVC 2024'!I100</f>
        <v>1</v>
      </c>
      <c r="S100" s="323">
        <v>200</v>
      </c>
      <c r="T100" s="327">
        <f>S100-'CSVC 2024'!J100</f>
        <v>0</v>
      </c>
      <c r="U100" s="323">
        <v>50</v>
      </c>
      <c r="V100" s="327">
        <f>U100-'CSVC 2024'!K100</f>
        <v>0</v>
      </c>
      <c r="W100" s="323">
        <v>1</v>
      </c>
      <c r="X100" s="327">
        <f>W100-'CSVC 2024'!L100</f>
        <v>0</v>
      </c>
      <c r="Y100" s="323"/>
      <c r="Z100" s="323">
        <v>543</v>
      </c>
      <c r="AA100" s="327">
        <f>Z100-'CSVC 2024'!M100</f>
        <v>0</v>
      </c>
      <c r="AB100" s="323"/>
      <c r="AC100" s="196">
        <f>AB100-'CSVC 2024'!N100</f>
        <v>0</v>
      </c>
      <c r="AD100" s="323"/>
      <c r="AE100" s="196">
        <f>AD100-'CSVC 2024'!O100</f>
        <v>0</v>
      </c>
      <c r="AF100" s="318"/>
    </row>
    <row r="101" spans="1:32" s="222" customFormat="1">
      <c r="A101" s="215">
        <v>5</v>
      </c>
      <c r="B101" s="257" t="s">
        <v>152</v>
      </c>
      <c r="C101" s="217">
        <v>16749</v>
      </c>
      <c r="D101" s="217">
        <v>22581</v>
      </c>
      <c r="E101" s="195">
        <v>22</v>
      </c>
      <c r="F101" s="195">
        <v>-4</v>
      </c>
      <c r="G101" s="195"/>
      <c r="H101" s="195"/>
      <c r="I101" s="196">
        <v>10</v>
      </c>
      <c r="J101" s="324">
        <f>I101-'CSVC 2024'!E101</f>
        <v>7</v>
      </c>
      <c r="K101" s="196">
        <v>5</v>
      </c>
      <c r="L101" s="327">
        <f>K101-'CSVC 2024'!F101</f>
        <v>2</v>
      </c>
      <c r="M101" s="327">
        <f>'CSVC 2024'!G101</f>
        <v>200</v>
      </c>
      <c r="N101" s="327">
        <f>M101-'CSVC 2024'!G101</f>
        <v>0</v>
      </c>
      <c r="O101" s="196">
        <v>5</v>
      </c>
      <c r="P101" s="327">
        <f>O101-'CSVC 2024'!H101</f>
        <v>0</v>
      </c>
      <c r="Q101" s="196">
        <v>6</v>
      </c>
      <c r="R101" s="327">
        <f>Q101-'CSVC 2024'!I101</f>
        <v>1</v>
      </c>
      <c r="S101" s="327">
        <f>'CSVC 2024'!J101</f>
        <v>300</v>
      </c>
      <c r="T101" s="327">
        <f>S101-'CSVC 2024'!J101</f>
        <v>0</v>
      </c>
      <c r="U101" s="327">
        <f>'CSVC 2024'!K101</f>
        <v>56</v>
      </c>
      <c r="V101" s="327">
        <f>U101-'CSVC 2024'!K101</f>
        <v>0</v>
      </c>
      <c r="W101" s="196"/>
      <c r="X101" s="327">
        <f>W101-'CSVC 2024'!L101</f>
        <v>0</v>
      </c>
      <c r="Y101" s="327"/>
      <c r="Z101" s="327">
        <f>'CSVC 2024'!M101</f>
        <v>2000</v>
      </c>
      <c r="AA101" s="327">
        <f>Z101-'CSVC 2024'!M101</f>
        <v>0</v>
      </c>
      <c r="AB101" s="327">
        <f>'CSVC 2024'!N101</f>
        <v>1000</v>
      </c>
      <c r="AC101" s="196">
        <f>AB101-'CSVC 2024'!N101</f>
        <v>0</v>
      </c>
      <c r="AD101" s="327">
        <f>'CSVC 2024'!O101</f>
        <v>0</v>
      </c>
      <c r="AE101" s="196">
        <f>AD101-'CSVC 2024'!O101</f>
        <v>0</v>
      </c>
      <c r="AF101" s="318" t="s">
        <v>277</v>
      </c>
    </row>
    <row r="102" spans="1:32">
      <c r="A102" s="173"/>
      <c r="B102" s="247" t="s">
        <v>153</v>
      </c>
      <c r="C102" s="50"/>
      <c r="D102" s="248">
        <v>5832</v>
      </c>
      <c r="E102" s="195"/>
      <c r="F102" s="195"/>
      <c r="G102" s="195"/>
      <c r="H102" s="195"/>
      <c r="I102" s="323"/>
      <c r="J102" s="324">
        <f>I102-'CSVC 2024'!E102</f>
        <v>0</v>
      </c>
      <c r="K102" s="323"/>
      <c r="L102" s="327">
        <f>K102-'CSVC 2024'!F102</f>
        <v>0</v>
      </c>
      <c r="M102" s="323"/>
      <c r="N102" s="327">
        <f>M102-'CSVC 2024'!G102</f>
        <v>0</v>
      </c>
      <c r="O102" s="323"/>
      <c r="P102" s="327">
        <f>O102-'CSVC 2024'!H102</f>
        <v>0</v>
      </c>
      <c r="Q102" s="323"/>
      <c r="R102" s="327">
        <f>Q102-'CSVC 2024'!I102</f>
        <v>0</v>
      </c>
      <c r="S102" s="323"/>
      <c r="T102" s="327">
        <f>S102-'CSVC 2024'!J102</f>
        <v>0</v>
      </c>
      <c r="U102" s="323"/>
      <c r="V102" s="327">
        <f>U102-'CSVC 2024'!K102</f>
        <v>0</v>
      </c>
      <c r="W102" s="323"/>
      <c r="X102" s="327">
        <f>W102-'CSVC 2024'!L102</f>
        <v>0</v>
      </c>
      <c r="Y102" s="323"/>
      <c r="Z102" s="323"/>
      <c r="AA102" s="327">
        <f>Z102-'CSVC 2024'!M102</f>
        <v>0</v>
      </c>
      <c r="AB102" s="323"/>
      <c r="AC102" s="196">
        <f>AB102-'CSVC 2024'!N102</f>
        <v>0</v>
      </c>
      <c r="AD102" s="323"/>
      <c r="AE102" s="196">
        <f>AD102-'CSVC 2024'!O102</f>
        <v>0</v>
      </c>
      <c r="AF102" s="318"/>
    </row>
    <row r="103" spans="1:32">
      <c r="A103" s="228"/>
      <c r="B103" s="247" t="s">
        <v>154</v>
      </c>
      <c r="C103" s="231">
        <v>16749</v>
      </c>
      <c r="D103" s="231">
        <v>16749</v>
      </c>
      <c r="E103" s="195">
        <v>0</v>
      </c>
      <c r="F103" s="195">
        <v>0</v>
      </c>
      <c r="G103" s="195"/>
      <c r="H103" s="195"/>
      <c r="I103" s="323"/>
      <c r="J103" s="324">
        <f>I103-'CSVC 2024'!E103</f>
        <v>0</v>
      </c>
      <c r="K103" s="323"/>
      <c r="L103" s="327">
        <f>K103-'CSVC 2024'!F103</f>
        <v>0</v>
      </c>
      <c r="M103" s="323"/>
      <c r="N103" s="327">
        <f>M103-'CSVC 2024'!G103</f>
        <v>0</v>
      </c>
      <c r="O103" s="323"/>
      <c r="P103" s="327">
        <f>O103-'CSVC 2024'!H103</f>
        <v>0</v>
      </c>
      <c r="Q103" s="323"/>
      <c r="R103" s="327">
        <f>Q103-'CSVC 2024'!I103</f>
        <v>0</v>
      </c>
      <c r="S103" s="323"/>
      <c r="T103" s="327">
        <f>S103-'CSVC 2024'!J103</f>
        <v>0</v>
      </c>
      <c r="U103" s="323"/>
      <c r="V103" s="327">
        <f>U103-'CSVC 2024'!K103</f>
        <v>0</v>
      </c>
      <c r="W103" s="323"/>
      <c r="X103" s="327">
        <f>W103-'CSVC 2024'!L103</f>
        <v>0</v>
      </c>
      <c r="Y103" s="323"/>
      <c r="Z103" s="323"/>
      <c r="AA103" s="327">
        <f>Z103-'CSVC 2024'!M103</f>
        <v>0</v>
      </c>
      <c r="AB103" s="323"/>
      <c r="AC103" s="196">
        <f>AB103-'CSVC 2024'!N103</f>
        <v>0</v>
      </c>
      <c r="AD103" s="323"/>
      <c r="AE103" s="196">
        <f>AD103-'CSVC 2024'!O103</f>
        <v>0</v>
      </c>
    </row>
    <row r="104" spans="1:32" s="184" customFormat="1" ht="11.4">
      <c r="A104" s="189" t="s">
        <v>156</v>
      </c>
      <c r="B104" s="190" t="s">
        <v>157</v>
      </c>
      <c r="C104" s="191">
        <f t="shared" ref="C104:AE104" si="57">SUM(C105,C108:C109,C112)</f>
        <v>1500</v>
      </c>
      <c r="D104" s="191">
        <f t="shared" si="57"/>
        <v>33261</v>
      </c>
      <c r="E104" s="191">
        <f t="shared" si="57"/>
        <v>68</v>
      </c>
      <c r="F104" s="191">
        <f t="shared" si="57"/>
        <v>-3</v>
      </c>
      <c r="G104" s="191">
        <f t="shared" si="57"/>
        <v>0</v>
      </c>
      <c r="H104" s="191">
        <f t="shared" si="57"/>
        <v>0</v>
      </c>
      <c r="I104" s="191">
        <f t="shared" si="57"/>
        <v>23</v>
      </c>
      <c r="J104" s="324">
        <f>I104-'CSVC 2024'!E104</f>
        <v>0</v>
      </c>
      <c r="K104" s="191">
        <f t="shared" si="57"/>
        <v>16</v>
      </c>
      <c r="L104" s="191">
        <f t="shared" si="57"/>
        <v>0</v>
      </c>
      <c r="M104" s="191">
        <f t="shared" si="57"/>
        <v>320</v>
      </c>
      <c r="N104" s="191">
        <f t="shared" si="57"/>
        <v>0</v>
      </c>
      <c r="O104" s="191">
        <f t="shared" si="57"/>
        <v>10</v>
      </c>
      <c r="P104" s="191">
        <f t="shared" si="57"/>
        <v>0</v>
      </c>
      <c r="Q104" s="191">
        <f t="shared" si="57"/>
        <v>7</v>
      </c>
      <c r="R104" s="191">
        <f t="shared" si="57"/>
        <v>0</v>
      </c>
      <c r="S104" s="191">
        <f t="shared" si="57"/>
        <v>600</v>
      </c>
      <c r="T104" s="191">
        <f t="shared" si="57"/>
        <v>0</v>
      </c>
      <c r="U104" s="191">
        <f t="shared" si="57"/>
        <v>585</v>
      </c>
      <c r="V104" s="191">
        <f t="shared" si="57"/>
        <v>0</v>
      </c>
      <c r="W104" s="191">
        <f t="shared" si="57"/>
        <v>2</v>
      </c>
      <c r="X104" s="191">
        <f t="shared" si="57"/>
        <v>0</v>
      </c>
      <c r="Y104" s="191">
        <f t="shared" si="57"/>
        <v>1</v>
      </c>
      <c r="Z104" s="191">
        <f t="shared" si="57"/>
        <v>8200</v>
      </c>
      <c r="AA104" s="191">
        <f t="shared" si="57"/>
        <v>0</v>
      </c>
      <c r="AB104" s="191">
        <f t="shared" si="57"/>
        <v>3100</v>
      </c>
      <c r="AC104" s="191">
        <f t="shared" si="57"/>
        <v>0</v>
      </c>
      <c r="AD104" s="191">
        <f t="shared" si="57"/>
        <v>3</v>
      </c>
      <c r="AE104" s="191">
        <f t="shared" si="57"/>
        <v>0</v>
      </c>
      <c r="AF104" s="187"/>
    </row>
    <row r="105" spans="1:32" s="227" customFormat="1" ht="11.4">
      <c r="A105" s="215">
        <v>1</v>
      </c>
      <c r="B105" s="194" t="s">
        <v>158</v>
      </c>
      <c r="C105" s="195">
        <v>1000</v>
      </c>
      <c r="D105" s="195">
        <v>8061</v>
      </c>
      <c r="E105" s="195">
        <v>21</v>
      </c>
      <c r="F105" s="195">
        <v>0</v>
      </c>
      <c r="G105" s="195"/>
      <c r="H105" s="195"/>
      <c r="I105" s="195">
        <v>6</v>
      </c>
      <c r="J105" s="324">
        <f>I105-'CSVC 2024'!E105</f>
        <v>0</v>
      </c>
      <c r="K105" s="195">
        <v>8</v>
      </c>
      <c r="L105" s="327">
        <f>K105-'CSVC 2024'!F105</f>
        <v>0</v>
      </c>
      <c r="M105" s="195">
        <v>120</v>
      </c>
      <c r="N105" s="327">
        <f>M105-'CSVC 2024'!G105</f>
        <v>0</v>
      </c>
      <c r="O105" s="195">
        <v>4</v>
      </c>
      <c r="P105" s="327">
        <f>O105-'CSVC 2024'!H105</f>
        <v>0</v>
      </c>
      <c r="Q105" s="195">
        <v>0</v>
      </c>
      <c r="R105" s="327">
        <f>Q105-'CSVC 2024'!I105</f>
        <v>0</v>
      </c>
      <c r="S105" s="195">
        <v>0</v>
      </c>
      <c r="T105" s="327">
        <f>S105-'CSVC 2024'!J105</f>
        <v>0</v>
      </c>
      <c r="U105" s="195">
        <v>285</v>
      </c>
      <c r="V105" s="327">
        <f>U105-'CSVC 2024'!K105</f>
        <v>0</v>
      </c>
      <c r="W105" s="195">
        <v>0</v>
      </c>
      <c r="X105" s="327">
        <f>W105-'CSVC 2024'!L105</f>
        <v>0</v>
      </c>
      <c r="Y105" s="195"/>
      <c r="Z105" s="195">
        <v>1200</v>
      </c>
      <c r="AA105" s="327">
        <f>Z105-'CSVC 2024'!M105</f>
        <v>0</v>
      </c>
      <c r="AB105" s="195">
        <v>500</v>
      </c>
      <c r="AC105" s="196">
        <f>AB105-'CSVC 2024'!N105</f>
        <v>0</v>
      </c>
      <c r="AD105" s="195">
        <v>2</v>
      </c>
      <c r="AE105" s="196">
        <f>AD105-'CSVC 2024'!O105</f>
        <v>0</v>
      </c>
      <c r="AF105" s="302"/>
    </row>
    <row r="106" spans="1:32">
      <c r="A106" s="173"/>
      <c r="B106" s="254" t="s">
        <v>159</v>
      </c>
      <c r="C106" s="50">
        <v>1000</v>
      </c>
      <c r="D106" s="50">
        <v>5606</v>
      </c>
      <c r="E106" s="195">
        <v>15</v>
      </c>
      <c r="F106" s="195">
        <v>0</v>
      </c>
      <c r="G106" s="195"/>
      <c r="H106" s="195"/>
      <c r="I106" s="323">
        <v>4</v>
      </c>
      <c r="J106" s="324">
        <f>I106-'CSVC 2024'!E106</f>
        <v>0</v>
      </c>
      <c r="K106" s="323">
        <v>5</v>
      </c>
      <c r="L106" s="327">
        <f>K106-'CSVC 2024'!F106</f>
        <v>0</v>
      </c>
      <c r="M106" s="323">
        <v>60</v>
      </c>
      <c r="N106" s="327">
        <f>M106-'CSVC 2024'!G106</f>
        <v>0</v>
      </c>
      <c r="O106" s="323">
        <v>3</v>
      </c>
      <c r="P106" s="327">
        <f>O106-'CSVC 2024'!H106</f>
        <v>0</v>
      </c>
      <c r="Q106" s="323"/>
      <c r="R106" s="327">
        <f>Q106-'CSVC 2024'!I106</f>
        <v>0</v>
      </c>
      <c r="S106" s="323"/>
      <c r="T106" s="327">
        <f>S106-'CSVC 2024'!J106</f>
        <v>0</v>
      </c>
      <c r="U106" s="323">
        <v>225</v>
      </c>
      <c r="V106" s="327">
        <f>U106-'CSVC 2024'!K106</f>
        <v>0</v>
      </c>
      <c r="W106" s="323"/>
      <c r="X106" s="327">
        <f>W106-'CSVC 2024'!L106</f>
        <v>0</v>
      </c>
      <c r="Y106" s="323"/>
      <c r="Z106" s="323">
        <v>500</v>
      </c>
      <c r="AA106" s="327">
        <f>Z106-'CSVC 2024'!M106</f>
        <v>0</v>
      </c>
      <c r="AB106" s="323"/>
      <c r="AC106" s="196">
        <f>AB106-'CSVC 2024'!N106</f>
        <v>0</v>
      </c>
      <c r="AD106" s="323">
        <v>1</v>
      </c>
      <c r="AE106" s="196">
        <f>AD106-'CSVC 2024'!O106</f>
        <v>0</v>
      </c>
      <c r="AF106" s="318"/>
    </row>
    <row r="107" spans="1:32">
      <c r="A107" s="228"/>
      <c r="B107" s="254" t="s">
        <v>160</v>
      </c>
      <c r="C107" s="50"/>
      <c r="D107" s="50">
        <v>2455</v>
      </c>
      <c r="E107" s="195">
        <v>6</v>
      </c>
      <c r="F107" s="195">
        <v>0</v>
      </c>
      <c r="G107" s="195"/>
      <c r="H107" s="195"/>
      <c r="I107" s="323">
        <v>2</v>
      </c>
      <c r="J107" s="324">
        <f>I107-'CSVC 2024'!E107</f>
        <v>0</v>
      </c>
      <c r="K107" s="323">
        <v>3</v>
      </c>
      <c r="L107" s="327">
        <f>K107-'CSVC 2024'!F107</f>
        <v>0</v>
      </c>
      <c r="M107" s="323">
        <v>60</v>
      </c>
      <c r="N107" s="327">
        <f>M107-'CSVC 2024'!G107</f>
        <v>0</v>
      </c>
      <c r="O107" s="323">
        <v>1</v>
      </c>
      <c r="P107" s="327">
        <f>O107-'CSVC 2024'!H107</f>
        <v>0</v>
      </c>
      <c r="Q107" s="323"/>
      <c r="R107" s="327">
        <f>Q107-'CSVC 2024'!I107</f>
        <v>0</v>
      </c>
      <c r="S107" s="323"/>
      <c r="T107" s="327">
        <f>S107-'CSVC 2024'!J107</f>
        <v>0</v>
      </c>
      <c r="U107" s="323">
        <v>60</v>
      </c>
      <c r="V107" s="327">
        <f>U107-'CSVC 2024'!K107</f>
        <v>0</v>
      </c>
      <c r="W107" s="323"/>
      <c r="X107" s="327">
        <f>W107-'CSVC 2024'!L107</f>
        <v>0</v>
      </c>
      <c r="Y107" s="323"/>
      <c r="Z107" s="323">
        <v>700</v>
      </c>
      <c r="AA107" s="327">
        <f>Z107-'CSVC 2024'!M107</f>
        <v>0</v>
      </c>
      <c r="AB107" s="323">
        <v>500</v>
      </c>
      <c r="AC107" s="196">
        <f>AB107-'CSVC 2024'!N107</f>
        <v>0</v>
      </c>
      <c r="AD107" s="323">
        <v>1</v>
      </c>
      <c r="AE107" s="196">
        <f>AD107-'CSVC 2024'!O107</f>
        <v>0</v>
      </c>
      <c r="AF107" s="318"/>
    </row>
    <row r="108" spans="1:32">
      <c r="A108" s="228"/>
      <c r="B108" s="216" t="s">
        <v>62</v>
      </c>
      <c r="C108" s="50"/>
      <c r="D108" s="50"/>
      <c r="E108" s="195"/>
      <c r="F108" s="195"/>
      <c r="G108" s="195"/>
      <c r="H108" s="195"/>
      <c r="I108" s="323"/>
      <c r="J108" s="324">
        <f>I108-'CSVC 2024'!E108</f>
        <v>0</v>
      </c>
      <c r="K108" s="323"/>
      <c r="L108" s="327">
        <f>K108-'CSVC 2024'!F108</f>
        <v>0</v>
      </c>
      <c r="M108" s="323"/>
      <c r="N108" s="327">
        <f>M108-'CSVC 2024'!G108</f>
        <v>0</v>
      </c>
      <c r="O108" s="323"/>
      <c r="P108" s="327">
        <f>O108-'CSVC 2024'!H108</f>
        <v>0</v>
      </c>
      <c r="Q108" s="323"/>
      <c r="R108" s="327">
        <f>Q108-'CSVC 2024'!I108</f>
        <v>0</v>
      </c>
      <c r="S108" s="323"/>
      <c r="T108" s="327">
        <f>S108-'CSVC 2024'!J108</f>
        <v>0</v>
      </c>
      <c r="U108" s="323"/>
      <c r="V108" s="327">
        <f>U108-'CSVC 2024'!K108</f>
        <v>0</v>
      </c>
      <c r="W108" s="323"/>
      <c r="X108" s="327">
        <f>W108-'CSVC 2024'!L108</f>
        <v>0</v>
      </c>
      <c r="Y108" s="323"/>
      <c r="Z108" s="323"/>
      <c r="AA108" s="327">
        <f>Z108-'CSVC 2024'!M108</f>
        <v>0</v>
      </c>
      <c r="AB108" s="323"/>
      <c r="AC108" s="196">
        <f>AB108-'CSVC 2024'!N108</f>
        <v>0</v>
      </c>
      <c r="AD108" s="323"/>
      <c r="AE108" s="196">
        <f>AD108-'CSVC 2024'!O108</f>
        <v>0</v>
      </c>
      <c r="AF108" s="318"/>
    </row>
    <row r="109" spans="1:32" s="222" customFormat="1">
      <c r="A109" s="215">
        <v>2</v>
      </c>
      <c r="B109" s="257" t="s">
        <v>161</v>
      </c>
      <c r="C109" s="217">
        <v>0</v>
      </c>
      <c r="D109" s="217">
        <v>17000</v>
      </c>
      <c r="E109" s="195">
        <v>29</v>
      </c>
      <c r="F109" s="195">
        <v>-1</v>
      </c>
      <c r="G109" s="195"/>
      <c r="H109" s="195"/>
      <c r="I109" s="196">
        <v>8</v>
      </c>
      <c r="J109" s="324">
        <f>I109-'CSVC 2024'!E109</f>
        <v>0</v>
      </c>
      <c r="K109" s="196">
        <v>3</v>
      </c>
      <c r="L109" s="327">
        <f>K109-'CSVC 2024'!F109</f>
        <v>0</v>
      </c>
      <c r="M109" s="196">
        <v>150</v>
      </c>
      <c r="N109" s="327"/>
      <c r="O109" s="196">
        <v>1</v>
      </c>
      <c r="P109" s="327">
        <f>O109-'CSVC 2024'!H109</f>
        <v>0</v>
      </c>
      <c r="Q109" s="196">
        <v>2</v>
      </c>
      <c r="R109" s="327"/>
      <c r="S109" s="196">
        <v>200</v>
      </c>
      <c r="T109" s="196"/>
      <c r="U109" s="196">
        <v>150</v>
      </c>
      <c r="V109" s="327">
        <f>U109-'CSVC 2024'!K109</f>
        <v>0</v>
      </c>
      <c r="W109" s="196">
        <v>1</v>
      </c>
      <c r="X109" s="327"/>
      <c r="Y109" s="196">
        <v>1</v>
      </c>
      <c r="Z109" s="196">
        <v>6000</v>
      </c>
      <c r="AA109" s="327"/>
      <c r="AB109" s="196">
        <v>2000</v>
      </c>
      <c r="AC109" s="196"/>
      <c r="AD109" s="196">
        <v>1</v>
      </c>
      <c r="AE109" s="196"/>
      <c r="AF109" s="302"/>
    </row>
    <row r="110" spans="1:32">
      <c r="A110" s="173"/>
      <c r="B110" s="254" t="s">
        <v>159</v>
      </c>
      <c r="C110" s="231"/>
      <c r="D110" s="50"/>
      <c r="E110" s="195">
        <v>0</v>
      </c>
      <c r="F110" s="195">
        <v>28</v>
      </c>
      <c r="G110" s="195"/>
      <c r="H110" s="195"/>
      <c r="I110" s="328">
        <v>8</v>
      </c>
      <c r="J110" s="324">
        <f>I110-'CSVC 2024'!E110</f>
        <v>0</v>
      </c>
      <c r="K110" s="323">
        <v>3</v>
      </c>
      <c r="L110" s="327">
        <f>K110-'CSVC 2024'!F110</f>
        <v>0</v>
      </c>
      <c r="M110" s="323"/>
      <c r="N110" s="327">
        <f>M110-'CSVC 2024'!G110</f>
        <v>0</v>
      </c>
      <c r="O110" s="323"/>
      <c r="P110" s="327"/>
      <c r="Q110" s="323"/>
      <c r="R110" s="327">
        <f>Q110-'CSVC 2024'!I110</f>
        <v>0</v>
      </c>
      <c r="S110" s="323"/>
      <c r="T110" s="327"/>
      <c r="U110" s="323"/>
      <c r="V110" s="327"/>
      <c r="W110" s="323"/>
      <c r="X110" s="327">
        <f>W110-'CSVC 2024'!L110</f>
        <v>0</v>
      </c>
      <c r="Y110" s="323"/>
      <c r="Z110" s="323"/>
      <c r="AA110" s="327"/>
      <c r="AB110" s="323"/>
      <c r="AC110" s="196">
        <f>AB110-'CSVC 2024'!N110</f>
        <v>0</v>
      </c>
      <c r="AD110" s="323"/>
      <c r="AE110" s="196">
        <f>AD110-'CSVC 2024'!O110</f>
        <v>0</v>
      </c>
      <c r="AF110" s="318"/>
    </row>
    <row r="111" spans="1:32">
      <c r="A111" s="228"/>
      <c r="B111" s="254" t="s">
        <v>163</v>
      </c>
      <c r="C111" s="231"/>
      <c r="D111" s="50">
        <v>17000</v>
      </c>
      <c r="E111" s="195">
        <v>29</v>
      </c>
      <c r="F111" s="195">
        <v>-29</v>
      </c>
      <c r="G111" s="195"/>
      <c r="H111" s="195"/>
      <c r="I111" s="328"/>
      <c r="J111" s="324">
        <f>I111-'CSVC 2024'!E111</f>
        <v>0</v>
      </c>
      <c r="K111" s="323"/>
      <c r="L111" s="327">
        <f>K111-'CSVC 2024'!F111</f>
        <v>0</v>
      </c>
      <c r="M111" s="323">
        <v>150</v>
      </c>
      <c r="N111" s="327"/>
      <c r="O111" s="323">
        <v>1</v>
      </c>
      <c r="P111" s="327"/>
      <c r="Q111" s="323">
        <v>2</v>
      </c>
      <c r="R111" s="327"/>
      <c r="S111" s="323">
        <v>200</v>
      </c>
      <c r="T111" s="327"/>
      <c r="U111" s="323">
        <v>150</v>
      </c>
      <c r="V111" s="327"/>
      <c r="W111" s="323">
        <v>1</v>
      </c>
      <c r="X111" s="327">
        <f>W111-'CSVC 2024'!L111</f>
        <v>0</v>
      </c>
      <c r="Y111" s="323">
        <v>1</v>
      </c>
      <c r="Z111" s="323">
        <v>6000</v>
      </c>
      <c r="AA111" s="327"/>
      <c r="AB111" s="323">
        <v>2000</v>
      </c>
      <c r="AC111" s="196"/>
      <c r="AD111" s="323">
        <v>1</v>
      </c>
      <c r="AE111" s="196"/>
      <c r="AF111" s="318"/>
    </row>
    <row r="112" spans="1:32" s="222" customFormat="1">
      <c r="A112" s="215">
        <v>3</v>
      </c>
      <c r="B112" s="223" t="s">
        <v>164</v>
      </c>
      <c r="C112" s="218">
        <v>500</v>
      </c>
      <c r="D112" s="220">
        <v>8200</v>
      </c>
      <c r="E112" s="195">
        <v>18</v>
      </c>
      <c r="F112" s="195">
        <v>-2</v>
      </c>
      <c r="G112" s="195"/>
      <c r="H112" s="195"/>
      <c r="I112" s="352">
        <v>9</v>
      </c>
      <c r="J112" s="324">
        <f>I112-'CSVC 2024'!E112</f>
        <v>0</v>
      </c>
      <c r="K112" s="327">
        <v>5</v>
      </c>
      <c r="L112" s="327">
        <f>K112-'CSVC 2024'!F112</f>
        <v>0</v>
      </c>
      <c r="M112" s="327">
        <f>'CSVC 2024'!G112</f>
        <v>50</v>
      </c>
      <c r="N112" s="327">
        <f>M112-'CSVC 2024'!G112</f>
        <v>0</v>
      </c>
      <c r="O112" s="327">
        <v>5</v>
      </c>
      <c r="P112" s="327">
        <f>O112-'CSVC 2024'!H112</f>
        <v>0</v>
      </c>
      <c r="Q112" s="353">
        <v>5</v>
      </c>
      <c r="R112" s="327">
        <f>Q112-'CSVC 2024'!I112</f>
        <v>0</v>
      </c>
      <c r="S112" s="327">
        <f>'CSVC 2024'!J112</f>
        <v>400</v>
      </c>
      <c r="T112" s="327">
        <f>S112-'CSVC 2024'!J112</f>
        <v>0</v>
      </c>
      <c r="U112" s="327">
        <f>'CSVC 2024'!K112</f>
        <v>150</v>
      </c>
      <c r="V112" s="327">
        <f>U112-'CSVC 2024'!K112</f>
        <v>0</v>
      </c>
      <c r="W112" s="327">
        <v>1</v>
      </c>
      <c r="X112" s="327">
        <f>W112-'CSVC 2024'!L112</f>
        <v>0</v>
      </c>
      <c r="Y112" s="327"/>
      <c r="Z112" s="327">
        <f>'CSVC 2024'!M112</f>
        <v>1000</v>
      </c>
      <c r="AA112" s="327">
        <f>Z112-'CSVC 2024'!M112</f>
        <v>0</v>
      </c>
      <c r="AB112" s="327">
        <f>'CSVC 2024'!N112</f>
        <v>600</v>
      </c>
      <c r="AC112" s="196">
        <f>AB112-'CSVC 2024'!N112</f>
        <v>0</v>
      </c>
      <c r="AD112" s="327">
        <f>'CSVC 2024'!O112</f>
        <v>0</v>
      </c>
      <c r="AE112" s="196">
        <f>AD112-'CSVC 2024'!O112</f>
        <v>0</v>
      </c>
      <c r="AF112" s="302"/>
    </row>
    <row r="113" spans="1:32" s="184" customFormat="1" ht="11.4">
      <c r="A113" s="189" t="s">
        <v>165</v>
      </c>
      <c r="B113" s="190" t="s">
        <v>166</v>
      </c>
      <c r="C113" s="191">
        <f t="shared" ref="C113:AE113" si="58">SUM(C114,C118:C120)</f>
        <v>6700</v>
      </c>
      <c r="D113" s="191">
        <f t="shared" si="58"/>
        <v>29196.6</v>
      </c>
      <c r="E113" s="191">
        <f t="shared" si="58"/>
        <v>72</v>
      </c>
      <c r="F113" s="191">
        <f t="shared" si="58"/>
        <v>-1</v>
      </c>
      <c r="G113" s="191">
        <f t="shared" si="58"/>
        <v>0</v>
      </c>
      <c r="H113" s="191">
        <f t="shared" si="58"/>
        <v>9</v>
      </c>
      <c r="I113" s="191">
        <f t="shared" si="58"/>
        <v>26</v>
      </c>
      <c r="J113" s="191">
        <f t="shared" si="58"/>
        <v>6</v>
      </c>
      <c r="K113" s="191">
        <f t="shared" si="58"/>
        <v>20</v>
      </c>
      <c r="L113" s="191">
        <f t="shared" si="58"/>
        <v>7</v>
      </c>
      <c r="M113" s="191">
        <f t="shared" si="58"/>
        <v>460</v>
      </c>
      <c r="N113" s="191">
        <f t="shared" si="58"/>
        <v>60</v>
      </c>
      <c r="O113" s="191">
        <f t="shared" si="58"/>
        <v>14</v>
      </c>
      <c r="P113" s="191">
        <f t="shared" si="58"/>
        <v>4</v>
      </c>
      <c r="Q113" s="191">
        <f t="shared" si="58"/>
        <v>8</v>
      </c>
      <c r="R113" s="191">
        <f t="shared" si="58"/>
        <v>0</v>
      </c>
      <c r="S113" s="191">
        <f t="shared" si="58"/>
        <v>600</v>
      </c>
      <c r="T113" s="191">
        <f t="shared" si="58"/>
        <v>0</v>
      </c>
      <c r="U113" s="191">
        <f t="shared" si="58"/>
        <v>435</v>
      </c>
      <c r="V113" s="191">
        <f t="shared" si="58"/>
        <v>80</v>
      </c>
      <c r="W113" s="191">
        <f t="shared" si="58"/>
        <v>0</v>
      </c>
      <c r="X113" s="191">
        <f t="shared" si="58"/>
        <v>0</v>
      </c>
      <c r="Y113" s="191">
        <f t="shared" si="58"/>
        <v>0</v>
      </c>
      <c r="Z113" s="191">
        <f t="shared" si="58"/>
        <v>5500</v>
      </c>
      <c r="AA113" s="191">
        <f t="shared" si="58"/>
        <v>0</v>
      </c>
      <c r="AB113" s="191">
        <f t="shared" si="58"/>
        <v>1600</v>
      </c>
      <c r="AC113" s="191">
        <f t="shared" si="58"/>
        <v>0</v>
      </c>
      <c r="AD113" s="191">
        <f t="shared" si="58"/>
        <v>3</v>
      </c>
      <c r="AE113" s="191">
        <f t="shared" si="58"/>
        <v>1</v>
      </c>
      <c r="AF113" s="187"/>
    </row>
    <row r="114" spans="1:32" s="227" customFormat="1" ht="11.4">
      <c r="A114" s="215">
        <v>1</v>
      </c>
      <c r="B114" s="257" t="s">
        <v>167</v>
      </c>
      <c r="C114" s="195">
        <v>1000</v>
      </c>
      <c r="D114" s="195">
        <v>7496.6</v>
      </c>
      <c r="E114" s="195">
        <v>21</v>
      </c>
      <c r="F114" s="195">
        <v>0</v>
      </c>
      <c r="G114" s="195"/>
      <c r="H114" s="195">
        <v>9</v>
      </c>
      <c r="I114" s="195">
        <v>8</v>
      </c>
      <c r="J114" s="324">
        <f>I114-'CSVC 2024'!E114</f>
        <v>6</v>
      </c>
      <c r="K114" s="195">
        <v>11</v>
      </c>
      <c r="L114" s="327">
        <f>K114-'CSVC 2024'!F114</f>
        <v>7</v>
      </c>
      <c r="M114" s="195">
        <v>160</v>
      </c>
      <c r="N114" s="327">
        <f>M114-'CSVC 2024'!G114</f>
        <v>60</v>
      </c>
      <c r="O114" s="195">
        <v>7</v>
      </c>
      <c r="P114" s="327">
        <f>O114-'CSVC 2024'!H114</f>
        <v>4</v>
      </c>
      <c r="Q114" s="195">
        <v>0</v>
      </c>
      <c r="R114" s="327">
        <f>Q114-'CSVC 2024'!I114</f>
        <v>0</v>
      </c>
      <c r="S114" s="195">
        <v>0</v>
      </c>
      <c r="T114" s="327">
        <f>S114-'CSVC 2024'!J114</f>
        <v>0</v>
      </c>
      <c r="U114" s="195">
        <v>275</v>
      </c>
      <c r="V114" s="327">
        <f>U114-'CSVC 2024'!K114</f>
        <v>80</v>
      </c>
      <c r="W114" s="195">
        <v>0</v>
      </c>
      <c r="X114" s="327">
        <f>W114-'CSVC 2024'!L114</f>
        <v>0</v>
      </c>
      <c r="Y114" s="195"/>
      <c r="Z114" s="195">
        <f>SUM(Z115:Z117)</f>
        <v>1500</v>
      </c>
      <c r="AA114" s="195">
        <f t="shared" ref="AA114:AD114" si="59">SUM(AA115:AA117)</f>
        <v>0</v>
      </c>
      <c r="AB114" s="195">
        <f t="shared" si="59"/>
        <v>0</v>
      </c>
      <c r="AC114" s="196">
        <f>AB114-'CSVC 2024'!N114</f>
        <v>0</v>
      </c>
      <c r="AD114" s="195">
        <f t="shared" si="59"/>
        <v>2</v>
      </c>
      <c r="AE114" s="196">
        <f>AD114-'CSVC 2024'!O114</f>
        <v>1</v>
      </c>
      <c r="AF114" s="302"/>
    </row>
    <row r="115" spans="1:32">
      <c r="A115" s="173"/>
      <c r="B115" s="254" t="s">
        <v>168</v>
      </c>
      <c r="C115" s="50">
        <v>1000</v>
      </c>
      <c r="D115" s="50">
        <v>5496.6</v>
      </c>
      <c r="E115" s="195">
        <v>16</v>
      </c>
      <c r="F115" s="195">
        <v>-3</v>
      </c>
      <c r="G115" s="195"/>
      <c r="H115" s="195"/>
      <c r="I115" s="323">
        <v>6</v>
      </c>
      <c r="J115" s="324">
        <f>I115-'CSVC 2024'!E115</f>
        <v>4</v>
      </c>
      <c r="K115" s="323">
        <v>7</v>
      </c>
      <c r="L115" s="327">
        <f>K115-'CSVC 2024'!F115</f>
        <v>5</v>
      </c>
      <c r="M115" s="323">
        <v>100</v>
      </c>
      <c r="N115" s="327">
        <f>M115-'CSVC 2024'!G115</f>
        <v>40</v>
      </c>
      <c r="O115" s="323">
        <v>4</v>
      </c>
      <c r="P115" s="327">
        <f>O115-'CSVC 2024'!H115</f>
        <v>4</v>
      </c>
      <c r="Q115" s="323"/>
      <c r="R115" s="327">
        <f>Q115-'CSVC 2024'!I115</f>
        <v>0</v>
      </c>
      <c r="S115" s="323"/>
      <c r="T115" s="327">
        <f>S115-'CSVC 2024'!J115</f>
        <v>0</v>
      </c>
      <c r="U115" s="323">
        <v>240</v>
      </c>
      <c r="V115" s="327">
        <f>U115-'CSVC 2024'!K115</f>
        <v>205</v>
      </c>
      <c r="W115" s="323"/>
      <c r="X115" s="327">
        <f>W115-'CSVC 2024'!L115</f>
        <v>0</v>
      </c>
      <c r="Y115" s="323"/>
      <c r="Z115" s="323">
        <v>1000</v>
      </c>
      <c r="AA115" s="327">
        <f>Z115-'CSVC 2024'!M115</f>
        <v>0</v>
      </c>
      <c r="AB115" s="323"/>
      <c r="AC115" s="196">
        <f>AB115-'CSVC 2024'!N115</f>
        <v>0</v>
      </c>
      <c r="AD115" s="323">
        <v>1</v>
      </c>
      <c r="AE115" s="196">
        <f>AD115-'CSVC 2024'!O115</f>
        <v>0</v>
      </c>
      <c r="AF115" s="318"/>
    </row>
    <row r="116" spans="1:32">
      <c r="A116" s="228"/>
      <c r="B116" s="264" t="s">
        <v>169</v>
      </c>
      <c r="C116" s="50"/>
      <c r="D116" s="50">
        <v>2000</v>
      </c>
      <c r="E116" s="195">
        <v>5</v>
      </c>
      <c r="F116" s="195">
        <v>0</v>
      </c>
      <c r="G116" s="195"/>
      <c r="H116" s="195">
        <v>9</v>
      </c>
      <c r="I116" s="323">
        <v>2</v>
      </c>
      <c r="J116" s="324">
        <f>I116-'CSVC 2024'!E116</f>
        <v>2</v>
      </c>
      <c r="K116" s="323">
        <v>4</v>
      </c>
      <c r="L116" s="327">
        <f>K116-'CSVC 2024'!F116</f>
        <v>3</v>
      </c>
      <c r="M116" s="323">
        <v>60</v>
      </c>
      <c r="N116" s="327">
        <f>M116-'CSVC 2024'!G116</f>
        <v>5</v>
      </c>
      <c r="O116" s="323">
        <v>3</v>
      </c>
      <c r="P116" s="327">
        <f>O116-'CSVC 2024'!H116</f>
        <v>3</v>
      </c>
      <c r="Q116" s="323"/>
      <c r="R116" s="327">
        <f>Q116-'CSVC 2024'!I116</f>
        <v>0</v>
      </c>
      <c r="S116" s="323"/>
      <c r="T116" s="327">
        <f>S116-'CSVC 2024'!J116</f>
        <v>0</v>
      </c>
      <c r="U116" s="323">
        <v>35</v>
      </c>
      <c r="V116" s="327">
        <f>U116-'CSVC 2024'!K116</f>
        <v>15</v>
      </c>
      <c r="W116" s="323"/>
      <c r="X116" s="327">
        <f>W116-'CSVC 2024'!L116</f>
        <v>0</v>
      </c>
      <c r="Y116" s="323"/>
      <c r="Z116" s="323">
        <v>500</v>
      </c>
      <c r="AA116" s="327">
        <f>Z116-'CSVC 2024'!M116</f>
        <v>0</v>
      </c>
      <c r="AB116" s="323">
        <v>0</v>
      </c>
      <c r="AC116" s="196">
        <f>AB116-'CSVC 2024'!N116</f>
        <v>0</v>
      </c>
      <c r="AD116" s="323">
        <v>1</v>
      </c>
      <c r="AE116" s="196">
        <f>AD116-'CSVC 2024'!O116</f>
        <v>0</v>
      </c>
      <c r="AF116" s="318"/>
    </row>
    <row r="117" spans="1:32">
      <c r="A117" s="228"/>
      <c r="B117" s="264" t="s">
        <v>170</v>
      </c>
      <c r="C117" s="50"/>
      <c r="D117" s="50"/>
      <c r="E117" s="195">
        <v>0</v>
      </c>
      <c r="F117" s="195">
        <v>3</v>
      </c>
      <c r="G117" s="195"/>
      <c r="H117" s="195"/>
      <c r="I117" s="323"/>
      <c r="J117" s="324">
        <f>I117-'CSVC 2024'!E117</f>
        <v>0</v>
      </c>
      <c r="K117" s="323"/>
      <c r="L117" s="327">
        <f>K117-'CSVC 2024'!F117</f>
        <v>0</v>
      </c>
      <c r="M117" s="323"/>
      <c r="N117" s="327">
        <f>M117-'CSVC 2024'!G117</f>
        <v>0</v>
      </c>
      <c r="O117" s="323"/>
      <c r="P117" s="327">
        <f>O117-'CSVC 2024'!H117</f>
        <v>0</v>
      </c>
      <c r="Q117" s="323"/>
      <c r="R117" s="327">
        <f>Q117-'CSVC 2024'!I117</f>
        <v>0</v>
      </c>
      <c r="S117" s="323"/>
      <c r="T117" s="327">
        <f>S117-'CSVC 2024'!J117</f>
        <v>0</v>
      </c>
      <c r="U117" s="323"/>
      <c r="V117" s="327">
        <f>U117-'CSVC 2024'!K117</f>
        <v>0</v>
      </c>
      <c r="W117" s="323"/>
      <c r="X117" s="327">
        <f>W117-'CSVC 2024'!L117</f>
        <v>0</v>
      </c>
      <c r="Y117" s="323"/>
      <c r="Z117" s="323"/>
      <c r="AA117" s="327">
        <f>Z117-'CSVC 2024'!M117</f>
        <v>0</v>
      </c>
      <c r="AB117" s="323"/>
      <c r="AC117" s="196">
        <f>AB117-'CSVC 2024'!N117</f>
        <v>0</v>
      </c>
      <c r="AD117" s="323"/>
      <c r="AE117" s="196">
        <f>AD117-'CSVC 2024'!O117</f>
        <v>0</v>
      </c>
      <c r="AF117" s="318"/>
    </row>
    <row r="118" spans="1:32">
      <c r="A118" s="228"/>
      <c r="B118" s="216" t="s">
        <v>62</v>
      </c>
      <c r="C118" s="50"/>
      <c r="D118" s="50"/>
      <c r="E118" s="195"/>
      <c r="F118" s="195"/>
      <c r="G118" s="195"/>
      <c r="H118" s="195"/>
      <c r="I118" s="323"/>
      <c r="J118" s="324">
        <f>I118-'CSVC 2024'!E118</f>
        <v>0</v>
      </c>
      <c r="K118" s="323"/>
      <c r="L118" s="327">
        <f>K118-'CSVC 2024'!F118</f>
        <v>0</v>
      </c>
      <c r="M118" s="323"/>
      <c r="N118" s="327">
        <f>M118-'CSVC 2024'!G118</f>
        <v>0</v>
      </c>
      <c r="O118" s="323"/>
      <c r="P118" s="327">
        <f>O118-'CSVC 2024'!H118</f>
        <v>0</v>
      </c>
      <c r="Q118" s="323"/>
      <c r="R118" s="327">
        <f>Q118-'CSVC 2024'!I118</f>
        <v>0</v>
      </c>
      <c r="S118" s="323"/>
      <c r="T118" s="327">
        <f>S118-'CSVC 2024'!J118</f>
        <v>0</v>
      </c>
      <c r="U118" s="323"/>
      <c r="V118" s="327">
        <f>U118-'CSVC 2024'!K118</f>
        <v>0</v>
      </c>
      <c r="W118" s="323"/>
      <c r="X118" s="327">
        <f>W118-'CSVC 2024'!L118</f>
        <v>0</v>
      </c>
      <c r="Y118" s="323"/>
      <c r="Z118" s="323"/>
      <c r="AA118" s="327">
        <f>Z118-'CSVC 2024'!M118</f>
        <v>0</v>
      </c>
      <c r="AB118" s="323"/>
      <c r="AC118" s="196">
        <f>AB118-'CSVC 2024'!N118</f>
        <v>0</v>
      </c>
      <c r="AD118" s="323"/>
      <c r="AE118" s="196">
        <f>AD118-'CSVC 2024'!O118</f>
        <v>0</v>
      </c>
      <c r="AF118" s="318"/>
    </row>
    <row r="119" spans="1:32" s="222" customFormat="1">
      <c r="A119" s="215">
        <v>2</v>
      </c>
      <c r="B119" s="257" t="s">
        <v>172</v>
      </c>
      <c r="C119" s="218">
        <v>4200</v>
      </c>
      <c r="D119" s="220">
        <v>13300</v>
      </c>
      <c r="E119" s="195">
        <v>31</v>
      </c>
      <c r="F119" s="195">
        <v>0</v>
      </c>
      <c r="G119" s="195"/>
      <c r="H119" s="195"/>
      <c r="I119" s="326">
        <v>8</v>
      </c>
      <c r="J119" s="324">
        <f>I119-'CSVC 2024'!E119</f>
        <v>0</v>
      </c>
      <c r="K119" s="327">
        <v>4</v>
      </c>
      <c r="L119" s="327">
        <f>K119-'CSVC 2024'!F119</f>
        <v>0</v>
      </c>
      <c r="M119" s="327">
        <v>100</v>
      </c>
      <c r="N119" s="327">
        <f>M119-'CSVC 2024'!G119</f>
        <v>0</v>
      </c>
      <c r="O119" s="327">
        <v>2</v>
      </c>
      <c r="P119" s="327">
        <f>O119-'CSVC 2024'!H119</f>
        <v>0</v>
      </c>
      <c r="Q119" s="327">
        <v>2</v>
      </c>
      <c r="R119" s="327">
        <f>Q119-'CSVC 2024'!I119</f>
        <v>0</v>
      </c>
      <c r="S119" s="327">
        <v>200</v>
      </c>
      <c r="T119" s="327">
        <f>S119-'CSVC 2024'!J119</f>
        <v>0</v>
      </c>
      <c r="U119" s="327">
        <v>60</v>
      </c>
      <c r="V119" s="327">
        <f>U119-'CSVC 2024'!K119</f>
        <v>0</v>
      </c>
      <c r="W119" s="327"/>
      <c r="X119" s="327">
        <f>W119-'CSVC 2024'!L119</f>
        <v>0</v>
      </c>
      <c r="Y119" s="327"/>
      <c r="Z119" s="327">
        <v>1000</v>
      </c>
      <c r="AA119" s="327">
        <f>Z119-'CSVC 2024'!M119</f>
        <v>0</v>
      </c>
      <c r="AB119" s="327">
        <v>600</v>
      </c>
      <c r="AC119" s="196">
        <f>AB119-'CSVC 2024'!N119</f>
        <v>0</v>
      </c>
      <c r="AD119" s="327">
        <v>1</v>
      </c>
      <c r="AE119" s="196">
        <f>AD119-'CSVC 2024'!O119</f>
        <v>0</v>
      </c>
      <c r="AF119" s="302"/>
    </row>
    <row r="120" spans="1:32" s="222" customFormat="1">
      <c r="A120" s="215">
        <v>3</v>
      </c>
      <c r="B120" s="223" t="s">
        <v>173</v>
      </c>
      <c r="C120" s="218">
        <v>1500</v>
      </c>
      <c r="D120" s="220">
        <v>8400</v>
      </c>
      <c r="E120" s="195">
        <v>20</v>
      </c>
      <c r="F120" s="195">
        <v>-1</v>
      </c>
      <c r="G120" s="195"/>
      <c r="H120" s="195"/>
      <c r="I120" s="324">
        <v>10</v>
      </c>
      <c r="J120" s="324">
        <f>I120-'CSVC 2024'!E120</f>
        <v>0</v>
      </c>
      <c r="K120" s="325">
        <v>5</v>
      </c>
      <c r="L120" s="327">
        <f>K120-'CSVC 2024'!F120</f>
        <v>0</v>
      </c>
      <c r="M120" s="327">
        <f>'CSVC 2024'!G120</f>
        <v>200</v>
      </c>
      <c r="N120" s="327">
        <f>M120-'CSVC 2024'!G120</f>
        <v>0</v>
      </c>
      <c r="O120" s="325">
        <v>5</v>
      </c>
      <c r="P120" s="327">
        <f>O120-'CSVC 2024'!H120</f>
        <v>0</v>
      </c>
      <c r="Q120" s="325">
        <v>6</v>
      </c>
      <c r="R120" s="327">
        <f>Q120-'CSVC 2024'!I120</f>
        <v>0</v>
      </c>
      <c r="S120" s="327">
        <f>'CSVC 2024'!J120</f>
        <v>400</v>
      </c>
      <c r="T120" s="327">
        <f>S120-'CSVC 2024'!J120</f>
        <v>0</v>
      </c>
      <c r="U120" s="327">
        <f>'CSVC 2024'!K120</f>
        <v>100</v>
      </c>
      <c r="V120" s="327">
        <f>U120-'CSVC 2024'!K120</f>
        <v>0</v>
      </c>
      <c r="W120" s="325"/>
      <c r="X120" s="327">
        <f>W120-'CSVC 2024'!L120</f>
        <v>0</v>
      </c>
      <c r="Y120" s="325"/>
      <c r="Z120" s="327">
        <f>'CSVC 2024'!M120</f>
        <v>3000</v>
      </c>
      <c r="AA120" s="327">
        <f>Z120-'CSVC 2024'!M120</f>
        <v>0</v>
      </c>
      <c r="AB120" s="327">
        <f>'CSVC 2024'!N120</f>
        <v>1000</v>
      </c>
      <c r="AC120" s="196">
        <f>AB120-'CSVC 2024'!N120</f>
        <v>0</v>
      </c>
      <c r="AD120" s="327">
        <f>'CSVC 2024'!O120</f>
        <v>0</v>
      </c>
      <c r="AE120" s="196">
        <f>AD120-'CSVC 2024'!O120</f>
        <v>0</v>
      </c>
      <c r="AF120" s="302"/>
    </row>
    <row r="121" spans="1:32" s="184" customFormat="1" ht="11.4">
      <c r="A121" s="189" t="s">
        <v>174</v>
      </c>
      <c r="B121" s="190" t="s">
        <v>175</v>
      </c>
      <c r="C121" s="191">
        <f t="shared" ref="C121:AE121" si="60">SUM(C122,C127:C129,C132)</f>
        <v>8000</v>
      </c>
      <c r="D121" s="191">
        <f t="shared" si="60"/>
        <v>41590.9</v>
      </c>
      <c r="E121" s="191">
        <f t="shared" si="60"/>
        <v>90</v>
      </c>
      <c r="F121" s="191">
        <f t="shared" si="60"/>
        <v>4</v>
      </c>
      <c r="G121" s="191">
        <f t="shared" si="60"/>
        <v>0</v>
      </c>
      <c r="H121" s="191">
        <f t="shared" si="60"/>
        <v>38</v>
      </c>
      <c r="I121" s="191">
        <f t="shared" si="60"/>
        <v>24</v>
      </c>
      <c r="J121" s="191">
        <f t="shared" si="60"/>
        <v>1</v>
      </c>
      <c r="K121" s="191">
        <f t="shared" si="60"/>
        <v>13</v>
      </c>
      <c r="L121" s="191">
        <f t="shared" si="60"/>
        <v>1</v>
      </c>
      <c r="M121" s="191">
        <f t="shared" si="60"/>
        <v>465</v>
      </c>
      <c r="N121" s="191">
        <f t="shared" si="60"/>
        <v>25</v>
      </c>
      <c r="O121" s="191">
        <f t="shared" si="60"/>
        <v>16</v>
      </c>
      <c r="P121" s="191">
        <f t="shared" si="60"/>
        <v>2</v>
      </c>
      <c r="Q121" s="191">
        <f t="shared" si="60"/>
        <v>6</v>
      </c>
      <c r="R121" s="191">
        <f t="shared" si="60"/>
        <v>0</v>
      </c>
      <c r="S121" s="191">
        <f t="shared" si="60"/>
        <v>1080</v>
      </c>
      <c r="T121" s="191">
        <f t="shared" si="60"/>
        <v>0</v>
      </c>
      <c r="U121" s="191">
        <f t="shared" si="60"/>
        <v>820</v>
      </c>
      <c r="V121" s="191">
        <f t="shared" si="60"/>
        <v>0</v>
      </c>
      <c r="W121" s="191">
        <f t="shared" si="60"/>
        <v>1</v>
      </c>
      <c r="X121" s="191">
        <f t="shared" si="60"/>
        <v>1</v>
      </c>
      <c r="Y121" s="191">
        <f t="shared" si="60"/>
        <v>0</v>
      </c>
      <c r="Z121" s="191">
        <f t="shared" si="60"/>
        <v>9650</v>
      </c>
      <c r="AA121" s="191">
        <f t="shared" si="60"/>
        <v>0</v>
      </c>
      <c r="AB121" s="191">
        <f t="shared" si="60"/>
        <v>2254</v>
      </c>
      <c r="AC121" s="191">
        <f t="shared" si="60"/>
        <v>0</v>
      </c>
      <c r="AD121" s="191">
        <f t="shared" si="60"/>
        <v>4</v>
      </c>
      <c r="AE121" s="191">
        <f t="shared" si="60"/>
        <v>0</v>
      </c>
      <c r="AF121" s="187"/>
    </row>
    <row r="122" spans="1:32" s="267" customFormat="1" ht="11.4">
      <c r="A122" s="215">
        <v>1</v>
      </c>
      <c r="B122" s="257" t="s">
        <v>176</v>
      </c>
      <c r="C122" s="195">
        <v>5000</v>
      </c>
      <c r="D122" s="195">
        <v>13891.9</v>
      </c>
      <c r="E122" s="195">
        <v>25</v>
      </c>
      <c r="F122" s="195">
        <f>SUM(F123:F126)</f>
        <v>0</v>
      </c>
      <c r="G122" s="195">
        <f t="shared" ref="G122:AD122" si="61">SUM(G123:G126)</f>
        <v>0</v>
      </c>
      <c r="H122" s="195">
        <f t="shared" si="61"/>
        <v>0</v>
      </c>
      <c r="I122" s="195">
        <f t="shared" si="61"/>
        <v>2</v>
      </c>
      <c r="J122" s="195">
        <f t="shared" si="61"/>
        <v>1</v>
      </c>
      <c r="K122" s="195">
        <f t="shared" si="61"/>
        <v>4</v>
      </c>
      <c r="L122" s="195">
        <f t="shared" ref="L122" si="62">SUM(L123:L126)</f>
        <v>1</v>
      </c>
      <c r="M122" s="195">
        <f t="shared" ref="M122:N122" si="63">SUM(M123:M126)</f>
        <v>185</v>
      </c>
      <c r="N122" s="195">
        <f t="shared" si="63"/>
        <v>25</v>
      </c>
      <c r="O122" s="195">
        <f t="shared" si="61"/>
        <v>8</v>
      </c>
      <c r="P122" s="195">
        <f t="shared" ref="P122" si="64">SUM(P123:P126)</f>
        <v>2</v>
      </c>
      <c r="Q122" s="195">
        <f t="shared" ref="Q122" si="65">SUM(Q123:Q126)</f>
        <v>0</v>
      </c>
      <c r="R122" s="327">
        <f>Q122-'CSVC 2024'!I122</f>
        <v>0</v>
      </c>
      <c r="S122" s="195">
        <f t="shared" si="61"/>
        <v>0</v>
      </c>
      <c r="T122" s="327">
        <f>S122-'CSVC 2024'!J122</f>
        <v>0</v>
      </c>
      <c r="U122" s="195">
        <f t="shared" si="61"/>
        <v>160</v>
      </c>
      <c r="V122" s="195">
        <f t="shared" si="61"/>
        <v>0</v>
      </c>
      <c r="W122" s="195">
        <f t="shared" si="61"/>
        <v>0</v>
      </c>
      <c r="X122" s="327">
        <f>W122-'CSVC 2024'!L122</f>
        <v>0</v>
      </c>
      <c r="Y122" s="195">
        <f t="shared" si="61"/>
        <v>0</v>
      </c>
      <c r="Z122" s="195">
        <f t="shared" si="61"/>
        <v>4500</v>
      </c>
      <c r="AA122" s="195">
        <f t="shared" ref="AA122" si="66">SUM(AA123:AA126)</f>
        <v>0</v>
      </c>
      <c r="AB122" s="195">
        <f t="shared" ref="AB122" si="67">SUM(AB123:AB126)</f>
        <v>0</v>
      </c>
      <c r="AC122" s="196">
        <f>AB122-'CSVC 2024'!N122</f>
        <v>0</v>
      </c>
      <c r="AD122" s="195">
        <f t="shared" si="61"/>
        <v>4</v>
      </c>
      <c r="AE122" s="196">
        <f>AD122-'CSVC 2024'!O122</f>
        <v>0</v>
      </c>
      <c r="AF122" s="303"/>
    </row>
    <row r="123" spans="1:32" s="268" customFormat="1">
      <c r="B123" s="254" t="s">
        <v>177</v>
      </c>
      <c r="C123" s="50">
        <v>5000</v>
      </c>
      <c r="D123" s="50">
        <v>9500</v>
      </c>
      <c r="E123" s="195">
        <v>10</v>
      </c>
      <c r="F123" s="195">
        <v>-1</v>
      </c>
      <c r="G123" s="195"/>
      <c r="H123" s="195"/>
      <c r="I123" s="323"/>
      <c r="J123" s="324">
        <f>I123-'CSVC 2024'!E123</f>
        <v>0</v>
      </c>
      <c r="K123" s="323"/>
      <c r="L123" s="327">
        <f>K123-'CSVC 2024'!F123</f>
        <v>0</v>
      </c>
      <c r="M123" s="323">
        <v>50</v>
      </c>
      <c r="N123" s="327">
        <f>M123-'CSVC 2024'!G123</f>
        <v>0</v>
      </c>
      <c r="O123" s="323">
        <v>2</v>
      </c>
      <c r="P123" s="327">
        <f>O123-'CSVC 2024'!H123</f>
        <v>0</v>
      </c>
      <c r="Q123" s="323"/>
      <c r="R123" s="327">
        <f>Q123-'CSVC 2024'!I123</f>
        <v>0</v>
      </c>
      <c r="S123" s="323"/>
      <c r="T123" s="327">
        <f>S123-'CSVC 2024'!J123</f>
        <v>0</v>
      </c>
      <c r="U123" s="323">
        <v>35</v>
      </c>
      <c r="V123" s="327">
        <f>U123-'CSVC 2024'!K123</f>
        <v>0</v>
      </c>
      <c r="W123" s="323"/>
      <c r="X123" s="327">
        <f>W123-'CSVC 2024'!L123</f>
        <v>0</v>
      </c>
      <c r="Y123" s="323"/>
      <c r="Z123" s="323">
        <v>1000</v>
      </c>
      <c r="AA123" s="327">
        <f>Z123-'CSVC 2024'!M123</f>
        <v>0</v>
      </c>
      <c r="AB123" s="323"/>
      <c r="AC123" s="196">
        <f>AB123-'CSVC 2024'!N123</f>
        <v>0</v>
      </c>
      <c r="AD123" s="323">
        <v>1</v>
      </c>
      <c r="AE123" s="196">
        <f>AD123-'CSVC 2024'!O123</f>
        <v>0</v>
      </c>
      <c r="AF123" s="356"/>
    </row>
    <row r="124" spans="1:32" s="268" customFormat="1">
      <c r="A124" s="228"/>
      <c r="B124" s="264" t="s">
        <v>178</v>
      </c>
      <c r="C124" s="50"/>
      <c r="D124" s="50">
        <v>1656.3</v>
      </c>
      <c r="E124" s="195">
        <v>6</v>
      </c>
      <c r="F124" s="195">
        <v>0</v>
      </c>
      <c r="G124" s="195"/>
      <c r="H124" s="195"/>
      <c r="I124" s="323">
        <v>1</v>
      </c>
      <c r="J124" s="324">
        <f>I124-'CSVC 2024'!E124</f>
        <v>0</v>
      </c>
      <c r="K124" s="323">
        <v>1</v>
      </c>
      <c r="L124" s="327">
        <f>K124-'CSVC 2024'!F124</f>
        <v>0</v>
      </c>
      <c r="M124" s="323">
        <v>50</v>
      </c>
      <c r="N124" s="327">
        <f>M124-'CSVC 2024'!G124</f>
        <v>25</v>
      </c>
      <c r="O124" s="323">
        <v>2</v>
      </c>
      <c r="P124" s="327">
        <f>O124-'CSVC 2024'!H124</f>
        <v>0</v>
      </c>
      <c r="Q124" s="323"/>
      <c r="R124" s="327">
        <f>Q124-'CSVC 2024'!I124</f>
        <v>0</v>
      </c>
      <c r="S124" s="323"/>
      <c r="T124" s="327">
        <f>S124-'CSVC 2024'!J124</f>
        <v>0</v>
      </c>
      <c r="U124" s="323">
        <v>30</v>
      </c>
      <c r="V124" s="327">
        <f>U124-'CSVC 2024'!K124</f>
        <v>0</v>
      </c>
      <c r="W124" s="323"/>
      <c r="X124" s="327">
        <f>W124-'CSVC 2024'!L124</f>
        <v>0</v>
      </c>
      <c r="Y124" s="323"/>
      <c r="Z124" s="323">
        <v>1000</v>
      </c>
      <c r="AA124" s="327">
        <f>Z124-'CSVC 2024'!M124</f>
        <v>0</v>
      </c>
      <c r="AB124" s="323">
        <v>0</v>
      </c>
      <c r="AC124" s="196">
        <f>AB124-'CSVC 2024'!N124</f>
        <v>0</v>
      </c>
      <c r="AD124" s="323">
        <v>1</v>
      </c>
      <c r="AE124" s="196">
        <f>AD124-'CSVC 2024'!O124</f>
        <v>0</v>
      </c>
      <c r="AF124" s="356"/>
    </row>
    <row r="125" spans="1:32" s="268" customFormat="1">
      <c r="A125" s="228"/>
      <c r="B125" s="264" t="s">
        <v>179</v>
      </c>
      <c r="C125" s="50"/>
      <c r="D125" s="50">
        <v>1536</v>
      </c>
      <c r="E125" s="195">
        <v>6</v>
      </c>
      <c r="F125" s="195">
        <v>0</v>
      </c>
      <c r="G125" s="195"/>
      <c r="H125" s="195"/>
      <c r="I125" s="323">
        <v>1</v>
      </c>
      <c r="J125" s="324">
        <f>I125-'CSVC 2024'!E125</f>
        <v>1</v>
      </c>
      <c r="K125" s="323">
        <v>1</v>
      </c>
      <c r="L125" s="327">
        <f>K125-'CSVC 2024'!F125</f>
        <v>1</v>
      </c>
      <c r="M125" s="323">
        <v>25</v>
      </c>
      <c r="N125" s="327">
        <f>M125-'CSVC 2024'!G125</f>
        <v>0</v>
      </c>
      <c r="O125" s="323">
        <v>2</v>
      </c>
      <c r="P125" s="327">
        <f>O125-'CSVC 2024'!H125</f>
        <v>0</v>
      </c>
      <c r="Q125" s="323"/>
      <c r="R125" s="327">
        <f>Q125-'CSVC 2024'!I125</f>
        <v>0</v>
      </c>
      <c r="S125" s="323"/>
      <c r="T125" s="327">
        <f>S125-'CSVC 2024'!J125</f>
        <v>0</v>
      </c>
      <c r="U125" s="323">
        <v>20</v>
      </c>
      <c r="V125" s="327">
        <f>U125-'CSVC 2024'!K125</f>
        <v>0</v>
      </c>
      <c r="W125" s="323"/>
      <c r="X125" s="327">
        <f>W125-'CSVC 2024'!L125</f>
        <v>0</v>
      </c>
      <c r="Y125" s="323"/>
      <c r="Z125" s="323">
        <v>500</v>
      </c>
      <c r="AA125" s="327">
        <f>Z125-'CSVC 2024'!M125</f>
        <v>0</v>
      </c>
      <c r="AB125" s="323">
        <v>0</v>
      </c>
      <c r="AC125" s="196">
        <f>AB125-'CSVC 2024'!N125</f>
        <v>0</v>
      </c>
      <c r="AD125" s="323">
        <v>1</v>
      </c>
      <c r="AE125" s="196">
        <f>AD125-'CSVC 2024'!O125</f>
        <v>0</v>
      </c>
      <c r="AF125" s="356"/>
    </row>
    <row r="126" spans="1:32" s="268" customFormat="1">
      <c r="A126" s="228"/>
      <c r="B126" s="264" t="s">
        <v>181</v>
      </c>
      <c r="C126" s="50"/>
      <c r="D126" s="50">
        <v>1199.5999999999999</v>
      </c>
      <c r="E126" s="195">
        <v>3</v>
      </c>
      <c r="F126" s="195">
        <v>1</v>
      </c>
      <c r="G126" s="195"/>
      <c r="H126" s="195"/>
      <c r="I126" s="323">
        <v>0</v>
      </c>
      <c r="J126" s="324">
        <f>I126-'CSVC 2024'!E126</f>
        <v>0</v>
      </c>
      <c r="K126" s="323">
        <v>2</v>
      </c>
      <c r="L126" s="327">
        <f>K126-'CSVC 2024'!F126</f>
        <v>0</v>
      </c>
      <c r="M126" s="323">
        <v>60</v>
      </c>
      <c r="N126" s="327">
        <f>M126-'CSVC 2024'!G126</f>
        <v>0</v>
      </c>
      <c r="O126" s="323">
        <v>2</v>
      </c>
      <c r="P126" s="327">
        <f>O126-'CSVC 2024'!H126</f>
        <v>2</v>
      </c>
      <c r="Q126" s="323"/>
      <c r="R126" s="327">
        <f>Q126-'CSVC 2024'!I126</f>
        <v>0</v>
      </c>
      <c r="S126" s="323"/>
      <c r="T126" s="327">
        <f>S126-'CSVC 2024'!J126</f>
        <v>0</v>
      </c>
      <c r="U126" s="323">
        <v>75</v>
      </c>
      <c r="V126" s="327">
        <f>U126-'CSVC 2024'!K126</f>
        <v>0</v>
      </c>
      <c r="W126" s="323"/>
      <c r="X126" s="327">
        <f>W126-'CSVC 2024'!L126</f>
        <v>0</v>
      </c>
      <c r="Y126" s="323"/>
      <c r="Z126" s="323">
        <v>2000</v>
      </c>
      <c r="AA126" s="327">
        <f>Z126-'CSVC 2024'!M126</f>
        <v>0</v>
      </c>
      <c r="AB126" s="323">
        <v>0</v>
      </c>
      <c r="AC126" s="196">
        <f>AB126-'CSVC 2024'!N126</f>
        <v>0</v>
      </c>
      <c r="AD126" s="323">
        <v>1</v>
      </c>
      <c r="AE126" s="196">
        <f>AD126-'CSVC 2024'!O126</f>
        <v>0</v>
      </c>
      <c r="AF126" s="356"/>
    </row>
    <row r="127" spans="1:32" s="269" customFormat="1">
      <c r="A127" s="215">
        <v>2</v>
      </c>
      <c r="B127" s="257" t="s">
        <v>182</v>
      </c>
      <c r="C127" s="220"/>
      <c r="D127" s="220">
        <v>7200</v>
      </c>
      <c r="E127" s="195"/>
      <c r="F127" s="195"/>
      <c r="G127" s="195"/>
      <c r="H127" s="195"/>
      <c r="I127" s="327"/>
      <c r="J127" s="324">
        <f>I127-'CSVC 2024'!E127</f>
        <v>0</v>
      </c>
      <c r="K127" s="327"/>
      <c r="L127" s="327">
        <f>K127-'CSVC 2024'!F127</f>
        <v>0</v>
      </c>
      <c r="M127" s="327"/>
      <c r="N127" s="327">
        <f>M127-'CSVC 2024'!G127</f>
        <v>0</v>
      </c>
      <c r="O127" s="327"/>
      <c r="P127" s="327">
        <f>O127-'CSVC 2024'!H127</f>
        <v>0</v>
      </c>
      <c r="Q127" s="327"/>
      <c r="R127" s="327">
        <f>Q127-'CSVC 2024'!I127</f>
        <v>0</v>
      </c>
      <c r="S127" s="327"/>
      <c r="T127" s="327">
        <f>S127-'CSVC 2024'!J127</f>
        <v>0</v>
      </c>
      <c r="U127" s="327"/>
      <c r="V127" s="327">
        <f>U127-'CSVC 2024'!K127</f>
        <v>0</v>
      </c>
      <c r="W127" s="327"/>
      <c r="X127" s="327">
        <f>W127-'CSVC 2024'!L127</f>
        <v>0</v>
      </c>
      <c r="Y127" s="327"/>
      <c r="Z127" s="327"/>
      <c r="AA127" s="327">
        <f>Z127-'CSVC 2024'!M127</f>
        <v>0</v>
      </c>
      <c r="AB127" s="327"/>
      <c r="AC127" s="196">
        <f>AB127-'CSVC 2024'!N127</f>
        <v>0</v>
      </c>
      <c r="AD127" s="327"/>
      <c r="AE127" s="196">
        <f>AD127-'CSVC 2024'!O127</f>
        <v>0</v>
      </c>
      <c r="AF127" s="357"/>
    </row>
    <row r="128" spans="1:32" s="268" customFormat="1">
      <c r="A128" s="228"/>
      <c r="B128" s="216" t="s">
        <v>62</v>
      </c>
      <c r="C128" s="50"/>
      <c r="D128" s="50"/>
      <c r="E128" s="195"/>
      <c r="F128" s="195"/>
      <c r="G128" s="195"/>
      <c r="H128" s="195"/>
      <c r="I128" s="323"/>
      <c r="J128" s="324">
        <f>I128-'CSVC 2024'!E128</f>
        <v>0</v>
      </c>
      <c r="K128" s="323"/>
      <c r="L128" s="327">
        <f>K128-'CSVC 2024'!F128</f>
        <v>0</v>
      </c>
      <c r="M128" s="323"/>
      <c r="N128" s="327">
        <f>M128-'CSVC 2024'!G128</f>
        <v>0</v>
      </c>
      <c r="O128" s="323"/>
      <c r="P128" s="327">
        <f>O128-'CSVC 2024'!H128</f>
        <v>0</v>
      </c>
      <c r="Q128" s="323"/>
      <c r="R128" s="327">
        <f>Q128-'CSVC 2024'!I128</f>
        <v>0</v>
      </c>
      <c r="S128" s="323"/>
      <c r="T128" s="327">
        <f>S128-'CSVC 2024'!J128</f>
        <v>0</v>
      </c>
      <c r="U128" s="323"/>
      <c r="V128" s="327">
        <f>U128-'CSVC 2024'!K128</f>
        <v>0</v>
      </c>
      <c r="W128" s="323"/>
      <c r="X128" s="327">
        <f>W128-'CSVC 2024'!L128</f>
        <v>0</v>
      </c>
      <c r="Y128" s="323"/>
      <c r="Z128" s="323"/>
      <c r="AA128" s="327">
        <f>Z128-'CSVC 2024'!M128</f>
        <v>0</v>
      </c>
      <c r="AB128" s="323"/>
      <c r="AC128" s="196">
        <f>AB128-'CSVC 2024'!N128</f>
        <v>0</v>
      </c>
      <c r="AD128" s="323"/>
      <c r="AE128" s="196">
        <f>AD128-'CSVC 2024'!O128</f>
        <v>0</v>
      </c>
      <c r="AF128" s="356"/>
    </row>
    <row r="129" spans="1:32" s="269" customFormat="1">
      <c r="A129" s="215">
        <v>3</v>
      </c>
      <c r="B129" s="257" t="s">
        <v>183</v>
      </c>
      <c r="C129" s="217">
        <v>3000</v>
      </c>
      <c r="D129" s="217">
        <v>13325</v>
      </c>
      <c r="E129" s="195">
        <v>39</v>
      </c>
      <c r="F129" s="195">
        <v>2</v>
      </c>
      <c r="G129" s="195"/>
      <c r="H129" s="195">
        <v>38</v>
      </c>
      <c r="I129" s="196">
        <v>12</v>
      </c>
      <c r="J129" s="324">
        <f>I129-'CSVC 2024'!E129</f>
        <v>0</v>
      </c>
      <c r="K129" s="196">
        <v>4</v>
      </c>
      <c r="L129" s="327">
        <f>K129-'CSVC 2024'!F129</f>
        <v>0</v>
      </c>
      <c r="M129" s="196">
        <v>70</v>
      </c>
      <c r="N129" s="327">
        <f>M129-'CSVC 2024'!G129</f>
        <v>0</v>
      </c>
      <c r="O129" s="196">
        <v>3</v>
      </c>
      <c r="P129" s="327">
        <f>O129-'CSVC 2024'!H129</f>
        <v>0</v>
      </c>
      <c r="Q129" s="196">
        <v>0</v>
      </c>
      <c r="R129" s="327">
        <f>Q129-'CSVC 2024'!I129</f>
        <v>0</v>
      </c>
      <c r="S129" s="196">
        <v>240</v>
      </c>
      <c r="T129" s="327">
        <f>S129-'CSVC 2024'!J129</f>
        <v>0</v>
      </c>
      <c r="U129" s="196">
        <v>210</v>
      </c>
      <c r="V129" s="327">
        <f>U129-'CSVC 2024'!K129</f>
        <v>0</v>
      </c>
      <c r="W129" s="196">
        <v>0</v>
      </c>
      <c r="X129" s="327">
        <f>W129-'CSVC 2024'!L129</f>
        <v>0</v>
      </c>
      <c r="Y129" s="196"/>
      <c r="Z129" s="196">
        <v>3150</v>
      </c>
      <c r="AA129" s="327">
        <f>Z129-'CSVC 2024'!M129</f>
        <v>0</v>
      </c>
      <c r="AB129" s="196">
        <v>1000</v>
      </c>
      <c r="AC129" s="196"/>
      <c r="AD129" s="196">
        <v>0</v>
      </c>
      <c r="AE129" s="196">
        <f>AD129-'CSVC 2024'!O129</f>
        <v>0</v>
      </c>
      <c r="AF129" s="357"/>
    </row>
    <row r="130" spans="1:32" s="268" customFormat="1">
      <c r="B130" s="254" t="s">
        <v>177</v>
      </c>
      <c r="C130" s="231">
        <v>3000</v>
      </c>
      <c r="D130" s="50">
        <v>9300</v>
      </c>
      <c r="E130" s="195">
        <v>29</v>
      </c>
      <c r="F130" s="195">
        <v>-1</v>
      </c>
      <c r="G130" s="195"/>
      <c r="H130" s="195">
        <v>26</v>
      </c>
      <c r="I130" s="328">
        <v>8</v>
      </c>
      <c r="J130" s="324">
        <f>I130-'CSVC 2024'!E130</f>
        <v>0</v>
      </c>
      <c r="K130" s="323">
        <v>3</v>
      </c>
      <c r="L130" s="327">
        <f>K130-'CSVC 2024'!F130</f>
        <v>0</v>
      </c>
      <c r="M130" s="323">
        <v>40</v>
      </c>
      <c r="N130" s="327">
        <f>M130-'CSVC 2024'!G130</f>
        <v>0</v>
      </c>
      <c r="O130" s="323">
        <v>2</v>
      </c>
      <c r="P130" s="327">
        <f>O130-'CSVC 2024'!H130</f>
        <v>0</v>
      </c>
      <c r="Q130" s="323"/>
      <c r="R130" s="327">
        <f>Q130-'CSVC 2024'!I130</f>
        <v>0</v>
      </c>
      <c r="S130" s="323">
        <v>160</v>
      </c>
      <c r="T130" s="327">
        <f>S130-'CSVC 2024'!J130</f>
        <v>0</v>
      </c>
      <c r="U130" s="323">
        <v>150</v>
      </c>
      <c r="V130" s="327">
        <f>U130-'CSVC 2024'!K130</f>
        <v>0</v>
      </c>
      <c r="W130" s="323"/>
      <c r="X130" s="327">
        <f>W130-'CSVC 2024'!L130</f>
        <v>0</v>
      </c>
      <c r="Y130" s="323"/>
      <c r="Z130" s="323">
        <v>3000</v>
      </c>
      <c r="AA130" s="327">
        <f>Z130-'CSVC 2024'!M130</f>
        <v>0</v>
      </c>
      <c r="AB130" s="323">
        <v>1000</v>
      </c>
      <c r="AC130" s="196">
        <f>AB130-'CSVC 2024'!N130</f>
        <v>0</v>
      </c>
      <c r="AD130" s="323"/>
      <c r="AE130" s="196">
        <f>AD130-'CSVC 2024'!O130</f>
        <v>0</v>
      </c>
      <c r="AF130" s="356"/>
    </row>
    <row r="131" spans="1:32" s="268" customFormat="1">
      <c r="A131" s="228"/>
      <c r="B131" s="264" t="s">
        <v>184</v>
      </c>
      <c r="C131" s="231"/>
      <c r="D131" s="50">
        <v>4025</v>
      </c>
      <c r="E131" s="195">
        <v>10</v>
      </c>
      <c r="F131" s="195">
        <v>3</v>
      </c>
      <c r="G131" s="195"/>
      <c r="H131" s="195">
        <v>12</v>
      </c>
      <c r="I131" s="328">
        <v>4</v>
      </c>
      <c r="J131" s="324">
        <f>I131-'CSVC 2024'!E131</f>
        <v>0</v>
      </c>
      <c r="K131" s="323">
        <v>1</v>
      </c>
      <c r="L131" s="327">
        <f>K131-'CSVC 2024'!F131</f>
        <v>0</v>
      </c>
      <c r="M131" s="323">
        <v>30</v>
      </c>
      <c r="N131" s="327">
        <f>M131-'CSVC 2024'!G131</f>
        <v>0</v>
      </c>
      <c r="O131" s="323">
        <v>1</v>
      </c>
      <c r="P131" s="327">
        <f>O131-'CSVC 2024'!H131</f>
        <v>0</v>
      </c>
      <c r="Q131" s="323"/>
      <c r="R131" s="327">
        <f>Q131-'CSVC 2024'!I131</f>
        <v>0</v>
      </c>
      <c r="S131" s="323">
        <v>80</v>
      </c>
      <c r="T131" s="327">
        <f>S131-'CSVC 2024'!J131</f>
        <v>0</v>
      </c>
      <c r="U131" s="323">
        <v>60</v>
      </c>
      <c r="V131" s="327">
        <f>U131-'CSVC 2024'!K131</f>
        <v>0</v>
      </c>
      <c r="W131" s="323"/>
      <c r="X131" s="327">
        <f>W131-'CSVC 2024'!L131</f>
        <v>0</v>
      </c>
      <c r="Y131" s="323"/>
      <c r="Z131" s="323">
        <v>150</v>
      </c>
      <c r="AA131" s="327">
        <f>Z131-'CSVC 2024'!M131</f>
        <v>0</v>
      </c>
      <c r="AB131" s="323"/>
      <c r="AC131" s="196">
        <f>AB131-'CSVC 2024'!N131</f>
        <v>0</v>
      </c>
      <c r="AD131" s="323"/>
      <c r="AE131" s="196">
        <f>AD131-'CSVC 2024'!O131</f>
        <v>0</v>
      </c>
      <c r="AF131" s="356"/>
    </row>
    <row r="132" spans="1:32" s="222" customFormat="1">
      <c r="A132" s="215">
        <v>4</v>
      </c>
      <c r="B132" s="223" t="s">
        <v>185</v>
      </c>
      <c r="C132" s="218"/>
      <c r="D132" s="220">
        <v>7174</v>
      </c>
      <c r="E132" s="195">
        <v>26</v>
      </c>
      <c r="F132" s="195">
        <v>2</v>
      </c>
      <c r="G132" s="195"/>
      <c r="H132" s="195"/>
      <c r="I132" s="326">
        <v>10</v>
      </c>
      <c r="J132" s="324">
        <f>I132-'CSVC 2024'!E132</f>
        <v>0</v>
      </c>
      <c r="K132" s="327">
        <v>5</v>
      </c>
      <c r="L132" s="327">
        <f>K132-'CSVC 2024'!F132</f>
        <v>0</v>
      </c>
      <c r="M132" s="327">
        <f>'CSVC 2024'!G132</f>
        <v>210</v>
      </c>
      <c r="N132" s="327">
        <f>M132-'CSVC 2024'!G132</f>
        <v>0</v>
      </c>
      <c r="O132" s="327">
        <v>5</v>
      </c>
      <c r="P132" s="327">
        <f>O132-'CSVC 2024'!H132</f>
        <v>0</v>
      </c>
      <c r="Q132" s="327">
        <v>6</v>
      </c>
      <c r="R132" s="327">
        <f>Q132-'CSVC 2024'!I132</f>
        <v>0</v>
      </c>
      <c r="S132" s="327">
        <f>'CSVC 2024'!J132</f>
        <v>840</v>
      </c>
      <c r="T132" s="327">
        <f>S132-'CSVC 2024'!J132</f>
        <v>0</v>
      </c>
      <c r="U132" s="327">
        <f>'CSVC 2024'!K132</f>
        <v>450</v>
      </c>
      <c r="V132" s="327">
        <f>U132-'CSVC 2024'!K132</f>
        <v>0</v>
      </c>
      <c r="W132" s="327">
        <v>1</v>
      </c>
      <c r="X132" s="327">
        <f>W132-'CSVC 2024'!L132</f>
        <v>1</v>
      </c>
      <c r="Y132" s="327"/>
      <c r="Z132" s="327">
        <f>'CSVC 2024'!M132</f>
        <v>2000</v>
      </c>
      <c r="AA132" s="327">
        <f>Z132-'CSVC 2024'!M132</f>
        <v>0</v>
      </c>
      <c r="AB132" s="327">
        <f>'CSVC 2024'!N132</f>
        <v>1254</v>
      </c>
      <c r="AC132" s="196">
        <f>AB132-'CSVC 2024'!N132</f>
        <v>0</v>
      </c>
      <c r="AD132" s="327">
        <f>'CSVC 2024'!O132</f>
        <v>0</v>
      </c>
      <c r="AE132" s="196">
        <f>AD132-'CSVC 2024'!O132</f>
        <v>0</v>
      </c>
      <c r="AF132" s="302"/>
    </row>
    <row r="133" spans="1:32" s="273" customFormat="1" ht="11.4">
      <c r="A133" s="189" t="s">
        <v>186</v>
      </c>
      <c r="B133" s="190" t="s">
        <v>187</v>
      </c>
      <c r="C133" s="191">
        <f t="shared" ref="C133:AE133" si="68">SUM(C134,C140:C142)</f>
        <v>18800</v>
      </c>
      <c r="D133" s="191">
        <f t="shared" si="68"/>
        <v>33056.199999999997</v>
      </c>
      <c r="E133" s="191">
        <f t="shared" si="68"/>
        <v>77</v>
      </c>
      <c r="F133" s="191">
        <f t="shared" si="68"/>
        <v>1</v>
      </c>
      <c r="G133" s="191">
        <f t="shared" si="68"/>
        <v>0</v>
      </c>
      <c r="H133" s="191">
        <f t="shared" si="68"/>
        <v>24</v>
      </c>
      <c r="I133" s="191">
        <f t="shared" si="68"/>
        <v>19</v>
      </c>
      <c r="J133" s="191">
        <f t="shared" si="68"/>
        <v>4</v>
      </c>
      <c r="K133" s="191">
        <f t="shared" si="68"/>
        <v>20</v>
      </c>
      <c r="L133" s="191">
        <f t="shared" si="68"/>
        <v>7</v>
      </c>
      <c r="M133" s="191">
        <f t="shared" si="68"/>
        <v>460</v>
      </c>
      <c r="N133" s="191">
        <f t="shared" si="68"/>
        <v>150</v>
      </c>
      <c r="O133" s="191">
        <f t="shared" si="68"/>
        <v>12</v>
      </c>
      <c r="P133" s="191">
        <f t="shared" si="68"/>
        <v>4</v>
      </c>
      <c r="Q133" s="191">
        <f t="shared" si="68"/>
        <v>7</v>
      </c>
      <c r="R133" s="191">
        <f t="shared" si="68"/>
        <v>0</v>
      </c>
      <c r="S133" s="191">
        <f t="shared" si="68"/>
        <v>450</v>
      </c>
      <c r="T133" s="191">
        <f t="shared" si="68"/>
        <v>0</v>
      </c>
      <c r="U133" s="191">
        <f t="shared" si="68"/>
        <v>655</v>
      </c>
      <c r="V133" s="191">
        <f t="shared" si="68"/>
        <v>360</v>
      </c>
      <c r="W133" s="191">
        <f t="shared" si="68"/>
        <v>1</v>
      </c>
      <c r="X133" s="191">
        <f t="shared" si="68"/>
        <v>1</v>
      </c>
      <c r="Y133" s="191">
        <f t="shared" si="68"/>
        <v>0</v>
      </c>
      <c r="Z133" s="191">
        <f t="shared" si="68"/>
        <v>11800</v>
      </c>
      <c r="AA133" s="191">
        <f t="shared" si="68"/>
        <v>3000</v>
      </c>
      <c r="AB133" s="191">
        <f t="shared" si="68"/>
        <v>3600</v>
      </c>
      <c r="AC133" s="191">
        <f t="shared" si="68"/>
        <v>2000</v>
      </c>
      <c r="AD133" s="191">
        <f t="shared" si="68"/>
        <v>2</v>
      </c>
      <c r="AE133" s="191">
        <f t="shared" si="68"/>
        <v>1</v>
      </c>
      <c r="AF133" s="180"/>
    </row>
    <row r="134" spans="1:32" s="267" customFormat="1" ht="11.4">
      <c r="A134" s="215">
        <v>1</v>
      </c>
      <c r="B134" s="257" t="s">
        <v>188</v>
      </c>
      <c r="C134" s="195">
        <v>13000</v>
      </c>
      <c r="D134" s="195">
        <v>14756.2</v>
      </c>
      <c r="E134" s="195">
        <v>20</v>
      </c>
      <c r="F134" s="195">
        <v>-1</v>
      </c>
      <c r="G134" s="195"/>
      <c r="H134" s="195"/>
      <c r="I134" s="195">
        <v>5</v>
      </c>
      <c r="J134" s="324">
        <f>I134-'CSVC 2024'!E134</f>
        <v>4</v>
      </c>
      <c r="K134" s="195">
        <v>11</v>
      </c>
      <c r="L134" s="327">
        <f>K134-'CSVC 2024'!F134</f>
        <v>7</v>
      </c>
      <c r="M134" s="195">
        <f>SUM(M135:M139)</f>
        <v>260</v>
      </c>
      <c r="N134" s="195">
        <f t="shared" ref="N134:O134" si="69">SUM(N135:N139)</f>
        <v>150</v>
      </c>
      <c r="O134" s="195">
        <f t="shared" si="69"/>
        <v>6</v>
      </c>
      <c r="P134" s="327">
        <f>O134-'CSVC 2024'!H134</f>
        <v>4</v>
      </c>
      <c r="Q134" s="195">
        <v>0</v>
      </c>
      <c r="R134" s="327">
        <f>Q134-'CSVC 2024'!I134</f>
        <v>0</v>
      </c>
      <c r="S134" s="195">
        <v>0</v>
      </c>
      <c r="T134" s="327">
        <f>S134-'CSVC 2024'!J134</f>
        <v>0</v>
      </c>
      <c r="U134" s="195">
        <f>SUM(U135:U139)</f>
        <v>430</v>
      </c>
      <c r="V134" s="195">
        <f t="shared" ref="V134:AB134" si="70">SUM(V135:V139)</f>
        <v>360</v>
      </c>
      <c r="W134" s="195">
        <f t="shared" si="70"/>
        <v>0</v>
      </c>
      <c r="X134" s="327">
        <f>W134-'CSVC 2024'!L134</f>
        <v>0</v>
      </c>
      <c r="Y134" s="195">
        <f t="shared" si="70"/>
        <v>0</v>
      </c>
      <c r="Z134" s="195">
        <f t="shared" si="70"/>
        <v>3300</v>
      </c>
      <c r="AA134" s="195">
        <f t="shared" si="70"/>
        <v>3000</v>
      </c>
      <c r="AB134" s="195">
        <f t="shared" si="70"/>
        <v>2200</v>
      </c>
      <c r="AC134" s="195">
        <f t="shared" ref="AC134" si="71">SUM(AC135:AC139)</f>
        <v>2000</v>
      </c>
      <c r="AD134" s="195">
        <f t="shared" ref="AD134" si="72">SUM(AD135:AD139)</f>
        <v>1</v>
      </c>
      <c r="AE134" s="196"/>
      <c r="AF134" s="303"/>
    </row>
    <row r="135" spans="1:32">
      <c r="A135" s="173"/>
      <c r="B135" s="254" t="s">
        <v>189</v>
      </c>
      <c r="C135" s="231"/>
      <c r="D135" s="50">
        <v>1756.2</v>
      </c>
      <c r="E135" s="195">
        <v>8</v>
      </c>
      <c r="F135" s="195">
        <v>-1</v>
      </c>
      <c r="G135" s="195"/>
      <c r="H135" s="195"/>
      <c r="I135" s="328">
        <v>1</v>
      </c>
      <c r="J135" s="324">
        <f>I135-'CSVC 2024'!E135</f>
        <v>0</v>
      </c>
      <c r="K135" s="323">
        <v>4</v>
      </c>
      <c r="L135" s="327">
        <f>K135-'CSVC 2024'!F135</f>
        <v>0</v>
      </c>
      <c r="M135" s="323">
        <v>60</v>
      </c>
      <c r="N135" s="327">
        <f>M135-'CSVC 2024'!G135</f>
        <v>0</v>
      </c>
      <c r="O135" s="323">
        <v>2</v>
      </c>
      <c r="P135" s="327">
        <f>O135-'CSVC 2024'!H135</f>
        <v>0</v>
      </c>
      <c r="Q135" s="323"/>
      <c r="R135" s="327">
        <f>Q135-'CSVC 2024'!I135</f>
        <v>0</v>
      </c>
      <c r="S135" s="323"/>
      <c r="T135" s="327">
        <f>S135-'CSVC 2024'!J135</f>
        <v>0</v>
      </c>
      <c r="U135" s="323">
        <v>35</v>
      </c>
      <c r="V135" s="327">
        <f>U135-'CSVC 2024'!K135</f>
        <v>0</v>
      </c>
      <c r="W135" s="323"/>
      <c r="X135" s="327">
        <f>W135-'CSVC 2024'!L135</f>
        <v>0</v>
      </c>
      <c r="Y135" s="323"/>
      <c r="Z135" s="323">
        <v>300</v>
      </c>
      <c r="AA135" s="327">
        <f>Z135-'CSVC 2024'!M135</f>
        <v>0</v>
      </c>
      <c r="AB135" s="323">
        <v>200</v>
      </c>
      <c r="AC135" s="196">
        <f>AB135-'CSVC 2024'!N135</f>
        <v>0</v>
      </c>
      <c r="AD135" s="323"/>
      <c r="AE135" s="196"/>
      <c r="AF135" s="318"/>
    </row>
    <row r="136" spans="1:32">
      <c r="A136" s="228"/>
      <c r="B136" s="254" t="s">
        <v>191</v>
      </c>
      <c r="C136" s="231"/>
      <c r="D136" s="50"/>
      <c r="E136" s="195"/>
      <c r="F136" s="195"/>
      <c r="G136" s="195"/>
      <c r="H136" s="195"/>
      <c r="I136" s="328">
        <v>0</v>
      </c>
      <c r="J136" s="324">
        <f>I136-'CSVC 2024'!E136</f>
        <v>0</v>
      </c>
      <c r="K136" s="323">
        <v>0</v>
      </c>
      <c r="L136" s="327">
        <f>K136-'CSVC 2024'!F136</f>
        <v>0</v>
      </c>
      <c r="M136" s="323"/>
      <c r="N136" s="327"/>
      <c r="O136" s="323">
        <v>0</v>
      </c>
      <c r="P136" s="327">
        <f>O136-'CSVC 2024'!H136</f>
        <v>0</v>
      </c>
      <c r="Q136" s="323"/>
      <c r="R136" s="327">
        <f>Q136-'CSVC 2024'!I136</f>
        <v>0</v>
      </c>
      <c r="S136" s="323"/>
      <c r="T136" s="327">
        <f>S136-'CSVC 2024'!J136</f>
        <v>0</v>
      </c>
      <c r="U136" s="323">
        <v>35</v>
      </c>
      <c r="V136" s="327">
        <f>U136-'CSVC 2024'!K136</f>
        <v>0</v>
      </c>
      <c r="W136" s="323"/>
      <c r="X136" s="327">
        <f>W136-'CSVC 2024'!L136</f>
        <v>0</v>
      </c>
      <c r="Y136" s="323"/>
      <c r="Z136" s="323"/>
      <c r="AA136" s="327"/>
      <c r="AB136" s="323"/>
      <c r="AC136" s="196"/>
      <c r="AD136" s="323"/>
      <c r="AE136" s="196"/>
      <c r="AF136" s="318"/>
    </row>
    <row r="137" spans="1:32" ht="24">
      <c r="A137" s="228"/>
      <c r="B137" s="254" t="s">
        <v>192</v>
      </c>
      <c r="C137" s="231">
        <v>13000</v>
      </c>
      <c r="D137" s="50">
        <v>13000</v>
      </c>
      <c r="E137" s="195">
        <v>12</v>
      </c>
      <c r="F137" s="195">
        <v>-12</v>
      </c>
      <c r="G137" s="195"/>
      <c r="H137" s="195"/>
      <c r="I137" s="328">
        <v>4</v>
      </c>
      <c r="J137" s="324">
        <f>I137-'CSVC 2024'!E137</f>
        <v>4</v>
      </c>
      <c r="K137" s="323">
        <v>7</v>
      </c>
      <c r="L137" s="327">
        <f>K137-'CSVC 2024'!F137</f>
        <v>7</v>
      </c>
      <c r="M137" s="323">
        <v>200</v>
      </c>
      <c r="N137" s="327">
        <f>M137-'CSVC 2024'!G137</f>
        <v>150</v>
      </c>
      <c r="O137" s="323">
        <v>4</v>
      </c>
      <c r="P137" s="327">
        <f>O137-'CSVC 2024'!H137</f>
        <v>4</v>
      </c>
      <c r="Q137" s="323"/>
      <c r="R137" s="327">
        <f>Q137-'CSVC 2024'!I137</f>
        <v>0</v>
      </c>
      <c r="S137" s="323"/>
      <c r="T137" s="327">
        <f>S137-'CSVC 2024'!J137</f>
        <v>0</v>
      </c>
      <c r="U137" s="323">
        <v>360</v>
      </c>
      <c r="V137" s="327">
        <f>U137-'CSVC 2024'!K137</f>
        <v>360</v>
      </c>
      <c r="W137" s="323"/>
      <c r="X137" s="327">
        <f>W137-'CSVC 2024'!L137</f>
        <v>0</v>
      </c>
      <c r="Y137" s="323"/>
      <c r="Z137" s="323">
        <v>3000</v>
      </c>
      <c r="AA137" s="327">
        <f>Z137-'CSVC 2024'!M137</f>
        <v>3000</v>
      </c>
      <c r="AB137" s="323">
        <v>2000</v>
      </c>
      <c r="AC137" s="196">
        <f>AB137-'CSVC 2024'!N137</f>
        <v>2000</v>
      </c>
      <c r="AD137" s="323">
        <v>1</v>
      </c>
      <c r="AE137" s="196">
        <f>AD137-'CSVC 2024'!O137</f>
        <v>1</v>
      </c>
      <c r="AF137" s="318" t="s">
        <v>296</v>
      </c>
    </row>
    <row r="138" spans="1:32">
      <c r="A138" s="228"/>
      <c r="B138" s="254" t="s">
        <v>194</v>
      </c>
      <c r="C138" s="231"/>
      <c r="D138" s="50"/>
      <c r="E138" s="195">
        <v>0</v>
      </c>
      <c r="F138" s="195">
        <v>4</v>
      </c>
      <c r="G138" s="195"/>
      <c r="H138" s="195"/>
      <c r="I138" s="328">
        <v>0</v>
      </c>
      <c r="J138" s="324">
        <f>I138-'CSVC 2024'!E138</f>
        <v>0</v>
      </c>
      <c r="K138" s="323">
        <v>0</v>
      </c>
      <c r="L138" s="327">
        <f>K138-'CSVC 2024'!F138</f>
        <v>0</v>
      </c>
      <c r="M138" s="323"/>
      <c r="N138" s="327"/>
      <c r="O138" s="323">
        <v>0</v>
      </c>
      <c r="P138" s="327">
        <f>O138-'CSVC 2024'!H138</f>
        <v>0</v>
      </c>
      <c r="Q138" s="323"/>
      <c r="R138" s="327">
        <f>Q138-'CSVC 2024'!I138</f>
        <v>0</v>
      </c>
      <c r="S138" s="323"/>
      <c r="T138" s="327">
        <f>S138-'CSVC 2024'!J138</f>
        <v>0</v>
      </c>
      <c r="U138" s="323"/>
      <c r="V138" s="327"/>
      <c r="W138" s="323"/>
      <c r="X138" s="327">
        <f>W138-'CSVC 2024'!L138</f>
        <v>0</v>
      </c>
      <c r="Y138" s="323"/>
      <c r="Z138" s="323"/>
      <c r="AA138" s="327"/>
      <c r="AB138" s="323"/>
      <c r="AC138" s="196"/>
      <c r="AD138" s="323"/>
      <c r="AE138" s="196"/>
      <c r="AF138" s="318"/>
    </row>
    <row r="139" spans="1:32">
      <c r="A139" s="228"/>
      <c r="B139" s="254" t="s">
        <v>196</v>
      </c>
      <c r="C139" s="231"/>
      <c r="D139" s="50"/>
      <c r="E139" s="195">
        <v>0</v>
      </c>
      <c r="F139" s="195">
        <v>4</v>
      </c>
      <c r="G139" s="195"/>
      <c r="H139" s="195"/>
      <c r="I139" s="328">
        <v>0</v>
      </c>
      <c r="J139" s="324">
        <f>I139-'CSVC 2024'!E139</f>
        <v>0</v>
      </c>
      <c r="K139" s="323">
        <v>0</v>
      </c>
      <c r="L139" s="327">
        <f>K139-'CSVC 2024'!F139</f>
        <v>0</v>
      </c>
      <c r="M139" s="323">
        <v>0</v>
      </c>
      <c r="N139" s="327">
        <f>M139-'CSVC 2024'!G139</f>
        <v>0</v>
      </c>
      <c r="O139" s="323">
        <v>0</v>
      </c>
      <c r="P139" s="327">
        <f>O139-'CSVC 2024'!H139</f>
        <v>0</v>
      </c>
      <c r="Q139" s="323"/>
      <c r="R139" s="327">
        <f>Q139-'CSVC 2024'!I139</f>
        <v>0</v>
      </c>
      <c r="S139" s="323"/>
      <c r="T139" s="327">
        <f>S139-'CSVC 2024'!J139</f>
        <v>0</v>
      </c>
      <c r="U139" s="323"/>
      <c r="V139" s="327"/>
      <c r="W139" s="323"/>
      <c r="X139" s="327">
        <f>W139-'CSVC 2024'!L139</f>
        <v>0</v>
      </c>
      <c r="Y139" s="323"/>
      <c r="Z139" s="323"/>
      <c r="AA139" s="327"/>
      <c r="AB139" s="323"/>
      <c r="AC139" s="196">
        <f>AB139-'CSVC 2024'!N139</f>
        <v>0</v>
      </c>
      <c r="AD139" s="323"/>
      <c r="AE139" s="196"/>
      <c r="AF139" s="318"/>
    </row>
    <row r="140" spans="1:32">
      <c r="A140" s="228"/>
      <c r="B140" s="216" t="s">
        <v>62</v>
      </c>
      <c r="C140" s="231"/>
      <c r="D140" s="50"/>
      <c r="E140" s="195"/>
      <c r="F140" s="195"/>
      <c r="G140" s="195"/>
      <c r="H140" s="195"/>
      <c r="I140" s="328"/>
      <c r="J140" s="324">
        <f>I140-'CSVC 2024'!E140</f>
        <v>0</v>
      </c>
      <c r="K140" s="323"/>
      <c r="L140" s="327">
        <f>K140-'CSVC 2024'!F140</f>
        <v>0</v>
      </c>
      <c r="M140" s="323"/>
      <c r="N140" s="327">
        <f>M140-'CSVC 2024'!G140</f>
        <v>0</v>
      </c>
      <c r="O140" s="323"/>
      <c r="P140" s="327">
        <f>O140-'CSVC 2024'!H140</f>
        <v>0</v>
      </c>
      <c r="Q140" s="323"/>
      <c r="R140" s="327">
        <f>Q140-'CSVC 2024'!I140</f>
        <v>0</v>
      </c>
      <c r="S140" s="323"/>
      <c r="T140" s="327">
        <f>S140-'CSVC 2024'!J140</f>
        <v>0</v>
      </c>
      <c r="U140" s="323"/>
      <c r="V140" s="327">
        <f>U140-'CSVC 2024'!K140</f>
        <v>0</v>
      </c>
      <c r="W140" s="323"/>
      <c r="X140" s="327">
        <f>W140-'CSVC 2024'!L140</f>
        <v>0</v>
      </c>
      <c r="Y140" s="323"/>
      <c r="Z140" s="323"/>
      <c r="AA140" s="327">
        <f>Z140-'CSVC 2024'!M140</f>
        <v>0</v>
      </c>
      <c r="AB140" s="323"/>
      <c r="AC140" s="196">
        <f>AB140-'CSVC 2024'!N140</f>
        <v>0</v>
      </c>
      <c r="AD140" s="323"/>
      <c r="AE140" s="196">
        <f>AD140-'CSVC 2024'!O140</f>
        <v>0</v>
      </c>
      <c r="AF140" s="318"/>
    </row>
    <row r="141" spans="1:32" s="222" customFormat="1">
      <c r="A141" s="215">
        <v>2</v>
      </c>
      <c r="B141" s="223" t="s">
        <v>197</v>
      </c>
      <c r="C141" s="220">
        <v>2200</v>
      </c>
      <c r="D141" s="220">
        <v>8300</v>
      </c>
      <c r="E141" s="195">
        <v>35</v>
      </c>
      <c r="F141" s="195">
        <v>0</v>
      </c>
      <c r="G141" s="195"/>
      <c r="H141" s="195">
        <v>16</v>
      </c>
      <c r="I141" s="327">
        <v>8</v>
      </c>
      <c r="J141" s="324">
        <f>I141-'CSVC 2024'!E141</f>
        <v>0</v>
      </c>
      <c r="K141" s="327">
        <v>4</v>
      </c>
      <c r="L141" s="327">
        <f>K141-'CSVC 2024'!F141</f>
        <v>0</v>
      </c>
      <c r="M141" s="327">
        <v>100</v>
      </c>
      <c r="N141" s="327">
        <f>M141-'CSVC 2024'!G141</f>
        <v>0</v>
      </c>
      <c r="O141" s="327">
        <v>1</v>
      </c>
      <c r="P141" s="327">
        <f>O141-'CSVC 2024'!H141</f>
        <v>0</v>
      </c>
      <c r="Q141" s="327">
        <v>2</v>
      </c>
      <c r="R141" s="327">
        <f>Q141-'CSVC 2024'!I141</f>
        <v>0</v>
      </c>
      <c r="S141" s="327">
        <v>150</v>
      </c>
      <c r="T141" s="327">
        <f>S141-'CSVC 2024'!J141</f>
        <v>0</v>
      </c>
      <c r="U141" s="327">
        <v>135</v>
      </c>
      <c r="V141" s="327">
        <f>U141-'CSVC 2024'!K141</f>
        <v>0</v>
      </c>
      <c r="W141" s="327">
        <v>1</v>
      </c>
      <c r="X141" s="327">
        <f>W141-'CSVC 2024'!L141</f>
        <v>1</v>
      </c>
      <c r="Y141" s="327"/>
      <c r="Z141" s="327">
        <v>8000</v>
      </c>
      <c r="AA141" s="327">
        <f>Z141-'CSVC 2024'!M141</f>
        <v>0</v>
      </c>
      <c r="AB141" s="327">
        <v>1200</v>
      </c>
      <c r="AC141" s="196">
        <f>AB141-'CSVC 2024'!N141</f>
        <v>0</v>
      </c>
      <c r="AD141" s="327">
        <v>1</v>
      </c>
      <c r="AE141" s="196">
        <v>1</v>
      </c>
      <c r="AF141" s="302"/>
    </row>
    <row r="142" spans="1:32" s="222" customFormat="1">
      <c r="A142" s="215">
        <v>3</v>
      </c>
      <c r="B142" s="223" t="s">
        <v>198</v>
      </c>
      <c r="C142" s="218">
        <v>3600</v>
      </c>
      <c r="D142" s="220">
        <v>10000</v>
      </c>
      <c r="E142" s="195">
        <v>22</v>
      </c>
      <c r="F142" s="195">
        <v>2</v>
      </c>
      <c r="G142" s="195"/>
      <c r="H142" s="195">
        <v>8</v>
      </c>
      <c r="I142" s="351">
        <v>6</v>
      </c>
      <c r="J142" s="324">
        <f>I142-'CSVC 2024'!E142</f>
        <v>0</v>
      </c>
      <c r="K142" s="325">
        <v>5</v>
      </c>
      <c r="L142" s="327">
        <f>K142-'CSVC 2024'!F142</f>
        <v>0</v>
      </c>
      <c r="M142" s="327">
        <f>'CSVC 2024'!G142</f>
        <v>100</v>
      </c>
      <c r="N142" s="327">
        <f>M142-'CSVC 2024'!G142</f>
        <v>0</v>
      </c>
      <c r="O142" s="325">
        <v>5</v>
      </c>
      <c r="P142" s="327">
        <f>O142-'CSVC 2024'!H142</f>
        <v>0</v>
      </c>
      <c r="Q142" s="354">
        <v>5</v>
      </c>
      <c r="R142" s="327">
        <f>Q142-'CSVC 2024'!I142</f>
        <v>0</v>
      </c>
      <c r="S142" s="327">
        <f>'CSVC 2024'!J142</f>
        <v>300</v>
      </c>
      <c r="T142" s="327">
        <f>S142-'CSVC 2024'!J142</f>
        <v>0</v>
      </c>
      <c r="U142" s="327">
        <f>'CSVC 2024'!K142</f>
        <v>90</v>
      </c>
      <c r="V142" s="327">
        <f>U142-'CSVC 2024'!K142</f>
        <v>0</v>
      </c>
      <c r="W142" s="325"/>
      <c r="X142" s="327">
        <f>W142-'CSVC 2024'!L142</f>
        <v>0</v>
      </c>
      <c r="Y142" s="327"/>
      <c r="Z142" s="327">
        <f>'CSVC 2024'!M142</f>
        <v>500</v>
      </c>
      <c r="AA142" s="327">
        <f>Z142-'CSVC 2024'!M142</f>
        <v>0</v>
      </c>
      <c r="AB142" s="327">
        <f>'CSVC 2024'!N142</f>
        <v>200</v>
      </c>
      <c r="AC142" s="196">
        <f>AB142-'CSVC 2024'!N142</f>
        <v>0</v>
      </c>
      <c r="AD142" s="327">
        <f>'CSVC 2024'!O142</f>
        <v>0</v>
      </c>
      <c r="AE142" s="196">
        <f>AD142-'CSVC 2024'!O142</f>
        <v>0</v>
      </c>
      <c r="AF142" s="302"/>
    </row>
    <row r="143" spans="1:32" s="184" customFormat="1" ht="11.4">
      <c r="A143" s="189" t="s">
        <v>199</v>
      </c>
      <c r="B143" s="190" t="s">
        <v>200</v>
      </c>
      <c r="C143" s="191">
        <f t="shared" ref="C143:AE143" si="73">SUM(C144,C149:C150,C153)</f>
        <v>3500</v>
      </c>
      <c r="D143" s="191">
        <f t="shared" si="73"/>
        <v>32969.599999999999</v>
      </c>
      <c r="E143" s="191">
        <f t="shared" si="73"/>
        <v>78</v>
      </c>
      <c r="F143" s="191">
        <f t="shared" si="73"/>
        <v>-4</v>
      </c>
      <c r="G143" s="191">
        <f t="shared" si="73"/>
        <v>0</v>
      </c>
      <c r="H143" s="191">
        <f t="shared" si="73"/>
        <v>8</v>
      </c>
      <c r="I143" s="191">
        <f t="shared" si="73"/>
        <v>23</v>
      </c>
      <c r="J143" s="191">
        <f t="shared" si="73"/>
        <v>1</v>
      </c>
      <c r="K143" s="191">
        <f t="shared" si="73"/>
        <v>17</v>
      </c>
      <c r="L143" s="191">
        <f t="shared" si="73"/>
        <v>6</v>
      </c>
      <c r="M143" s="191">
        <f t="shared" si="73"/>
        <v>570</v>
      </c>
      <c r="N143" s="191">
        <f t="shared" si="73"/>
        <v>110</v>
      </c>
      <c r="O143" s="191">
        <f t="shared" si="73"/>
        <v>9</v>
      </c>
      <c r="P143" s="191">
        <f t="shared" si="73"/>
        <v>1</v>
      </c>
      <c r="Q143" s="191">
        <f t="shared" si="73"/>
        <v>9</v>
      </c>
      <c r="R143" s="191">
        <f t="shared" si="73"/>
        <v>3</v>
      </c>
      <c r="S143" s="191">
        <f t="shared" si="73"/>
        <v>1000</v>
      </c>
      <c r="T143" s="191">
        <f t="shared" si="73"/>
        <v>0</v>
      </c>
      <c r="U143" s="191">
        <f t="shared" si="73"/>
        <v>440</v>
      </c>
      <c r="V143" s="191">
        <f t="shared" si="73"/>
        <v>25</v>
      </c>
      <c r="W143" s="191">
        <f t="shared" si="73"/>
        <v>1</v>
      </c>
      <c r="X143" s="191">
        <f t="shared" si="73"/>
        <v>0</v>
      </c>
      <c r="Y143" s="191">
        <f t="shared" si="73"/>
        <v>0</v>
      </c>
      <c r="Z143" s="191">
        <f t="shared" si="73"/>
        <v>10000</v>
      </c>
      <c r="AA143" s="191">
        <f t="shared" si="73"/>
        <v>0</v>
      </c>
      <c r="AB143" s="191">
        <f t="shared" si="73"/>
        <v>2200</v>
      </c>
      <c r="AC143" s="191">
        <f t="shared" si="73"/>
        <v>0</v>
      </c>
      <c r="AD143" s="191">
        <f t="shared" si="73"/>
        <v>2</v>
      </c>
      <c r="AE143" s="191">
        <f t="shared" si="73"/>
        <v>0</v>
      </c>
      <c r="AF143" s="187"/>
    </row>
    <row r="144" spans="1:32" s="227" customFormat="1" ht="11.4">
      <c r="A144" s="215">
        <v>1</v>
      </c>
      <c r="B144" s="257" t="s">
        <v>201</v>
      </c>
      <c r="C144" s="195">
        <v>2000</v>
      </c>
      <c r="D144" s="195">
        <v>8113.6</v>
      </c>
      <c r="E144" s="195">
        <v>22</v>
      </c>
      <c r="F144" s="195">
        <v>-1</v>
      </c>
      <c r="G144" s="195"/>
      <c r="H144" s="195">
        <v>8</v>
      </c>
      <c r="I144" s="195">
        <f>SUM(I145:I148)</f>
        <v>1</v>
      </c>
      <c r="J144" s="195">
        <f t="shared" ref="J144:AE144" si="74">SUM(J145:J148)</f>
        <v>1</v>
      </c>
      <c r="K144" s="195">
        <f t="shared" si="74"/>
        <v>7</v>
      </c>
      <c r="L144" s="195">
        <f t="shared" si="74"/>
        <v>6</v>
      </c>
      <c r="M144" s="195">
        <f t="shared" si="74"/>
        <v>180</v>
      </c>
      <c r="N144" s="195">
        <f t="shared" si="74"/>
        <v>100</v>
      </c>
      <c r="O144" s="195">
        <f t="shared" si="74"/>
        <v>1</v>
      </c>
      <c r="P144" s="327">
        <f>O144-'CSVC 2024'!H144</f>
        <v>1</v>
      </c>
      <c r="Q144" s="195">
        <f t="shared" si="74"/>
        <v>0</v>
      </c>
      <c r="R144" s="327">
        <f>Q144-'CSVC 2024'!I144</f>
        <v>0</v>
      </c>
      <c r="S144" s="195">
        <f t="shared" si="74"/>
        <v>0</v>
      </c>
      <c r="T144" s="327">
        <f>S144-'CSVC 2024'!J144</f>
        <v>0</v>
      </c>
      <c r="U144" s="195">
        <f t="shared" si="74"/>
        <v>145</v>
      </c>
      <c r="V144" s="327">
        <f>U144-'CSVC 2024'!K144</f>
        <v>25</v>
      </c>
      <c r="W144" s="195">
        <f t="shared" si="74"/>
        <v>0</v>
      </c>
      <c r="X144" s="327">
        <f>W144-'CSVC 2024'!L144</f>
        <v>0</v>
      </c>
      <c r="Y144" s="195">
        <f t="shared" si="74"/>
        <v>0</v>
      </c>
      <c r="Z144" s="195">
        <f t="shared" si="74"/>
        <v>4000</v>
      </c>
      <c r="AA144" s="195">
        <f t="shared" si="74"/>
        <v>0</v>
      </c>
      <c r="AB144" s="195">
        <f t="shared" si="74"/>
        <v>0</v>
      </c>
      <c r="AC144" s="196">
        <f>AB144-'CSVC 2024'!N144</f>
        <v>0</v>
      </c>
      <c r="AD144" s="195">
        <f t="shared" si="74"/>
        <v>2</v>
      </c>
      <c r="AE144" s="195">
        <f t="shared" si="74"/>
        <v>0</v>
      </c>
      <c r="AF144" s="302"/>
    </row>
    <row r="145" spans="1:32">
      <c r="A145" s="173"/>
      <c r="B145" s="254" t="s">
        <v>202</v>
      </c>
      <c r="C145" s="231"/>
      <c r="D145" s="50">
        <v>3316.3</v>
      </c>
      <c r="E145" s="195">
        <v>13</v>
      </c>
      <c r="F145" s="195">
        <v>3</v>
      </c>
      <c r="G145" s="195"/>
      <c r="H145" s="195">
        <v>8</v>
      </c>
      <c r="I145" s="328">
        <v>1</v>
      </c>
      <c r="J145" s="324">
        <f>I145-'CSVC 2024'!E145</f>
        <v>1</v>
      </c>
      <c r="K145" s="323">
        <v>6</v>
      </c>
      <c r="L145" s="327">
        <f>K145-'CSVC 2024'!F145</f>
        <v>5</v>
      </c>
      <c r="M145" s="323">
        <v>100</v>
      </c>
      <c r="N145" s="327">
        <f>M145-'CSVC 2024'!G145</f>
        <v>20</v>
      </c>
      <c r="O145" s="323">
        <v>1</v>
      </c>
      <c r="P145" s="327">
        <f>O145-'CSVC 2024'!H145</f>
        <v>1</v>
      </c>
      <c r="Q145" s="323"/>
      <c r="R145" s="327">
        <f>Q145-'CSVC 2024'!I145</f>
        <v>0</v>
      </c>
      <c r="S145" s="323"/>
      <c r="T145" s="327">
        <f>S145-'CSVC 2024'!J145</f>
        <v>0</v>
      </c>
      <c r="U145" s="323">
        <v>120</v>
      </c>
      <c r="V145" s="327">
        <f>U145-'CSVC 2024'!K145</f>
        <v>95</v>
      </c>
      <c r="W145" s="323"/>
      <c r="X145" s="327">
        <f>W145-'CSVC 2024'!L145</f>
        <v>0</v>
      </c>
      <c r="Y145" s="323"/>
      <c r="Z145" s="323">
        <v>2000</v>
      </c>
      <c r="AA145" s="327">
        <f>Z145-'CSVC 2024'!M145</f>
        <v>0</v>
      </c>
      <c r="AB145" s="323">
        <v>0</v>
      </c>
      <c r="AC145" s="196">
        <f>AB145-'CSVC 2024'!N145</f>
        <v>0</v>
      </c>
      <c r="AD145" s="323">
        <v>1</v>
      </c>
      <c r="AE145" s="196">
        <f>AD145-'CSVC 2024'!O145</f>
        <v>0</v>
      </c>
      <c r="AF145" s="318"/>
    </row>
    <row r="146" spans="1:32">
      <c r="A146" s="228"/>
      <c r="B146" s="254" t="s">
        <v>204</v>
      </c>
      <c r="C146" s="231">
        <v>2000</v>
      </c>
      <c r="D146" s="50">
        <v>4797.3</v>
      </c>
      <c r="E146" s="195">
        <v>9</v>
      </c>
      <c r="F146" s="195">
        <v>-4</v>
      </c>
      <c r="G146" s="195"/>
      <c r="H146" s="195"/>
      <c r="I146" s="328">
        <v>0</v>
      </c>
      <c r="J146" s="324">
        <f>I146-'CSVC 2024'!E146</f>
        <v>0</v>
      </c>
      <c r="K146" s="323">
        <v>1</v>
      </c>
      <c r="L146" s="327">
        <f>K146-'CSVC 2024'!F146</f>
        <v>1</v>
      </c>
      <c r="M146" s="323">
        <v>80</v>
      </c>
      <c r="N146" s="327">
        <f>M146-'CSVC 2024'!G146</f>
        <v>80</v>
      </c>
      <c r="O146" s="323">
        <v>0</v>
      </c>
      <c r="P146" s="327">
        <f>O146-'CSVC 2024'!H146</f>
        <v>0</v>
      </c>
      <c r="Q146" s="323"/>
      <c r="R146" s="327">
        <f>Q146-'CSVC 2024'!I146</f>
        <v>0</v>
      </c>
      <c r="S146" s="323"/>
      <c r="T146" s="327">
        <f>S146-'CSVC 2024'!J146</f>
        <v>0</v>
      </c>
      <c r="U146" s="323">
        <v>25</v>
      </c>
      <c r="V146" s="327">
        <f>U146-'CSVC 2024'!K146</f>
        <v>25</v>
      </c>
      <c r="W146" s="323"/>
      <c r="X146" s="327">
        <f>W146-'CSVC 2024'!L146</f>
        <v>0</v>
      </c>
      <c r="Y146" s="323"/>
      <c r="Z146" s="323">
        <v>2000</v>
      </c>
      <c r="AA146" s="327">
        <f>Z146-'CSVC 2024'!M146</f>
        <v>0</v>
      </c>
      <c r="AB146" s="323">
        <v>0</v>
      </c>
      <c r="AC146" s="196">
        <f>AB146-'CSVC 2024'!N146</f>
        <v>0</v>
      </c>
      <c r="AD146" s="323">
        <v>1</v>
      </c>
      <c r="AE146" s="196">
        <f>AD146-'CSVC 2024'!O146</f>
        <v>0</v>
      </c>
      <c r="AF146" s="318"/>
    </row>
    <row r="147" spans="1:32" ht="18" customHeight="1">
      <c r="A147" s="228"/>
      <c r="B147" s="254" t="s">
        <v>205</v>
      </c>
      <c r="C147" s="231"/>
      <c r="D147" s="50">
        <v>0</v>
      </c>
      <c r="E147" s="195">
        <v>0</v>
      </c>
      <c r="F147" s="195">
        <v>0</v>
      </c>
      <c r="G147" s="195"/>
      <c r="H147" s="195"/>
      <c r="I147" s="328"/>
      <c r="J147" s="324">
        <f>I147-'CSVC 2024'!E147</f>
        <v>0</v>
      </c>
      <c r="K147" s="323"/>
      <c r="L147" s="327">
        <f>K147-'CSVC 2024'!F147</f>
        <v>0</v>
      </c>
      <c r="M147" s="323"/>
      <c r="N147" s="327">
        <f>M147-'CSVC 2024'!G147</f>
        <v>0</v>
      </c>
      <c r="O147" s="323"/>
      <c r="P147" s="327">
        <f>O147-'CSVC 2024'!H147</f>
        <v>0</v>
      </c>
      <c r="Q147" s="323"/>
      <c r="R147" s="327">
        <f>Q147-'CSVC 2024'!I147</f>
        <v>0</v>
      </c>
      <c r="S147" s="323"/>
      <c r="T147" s="327">
        <f>S147-'CSVC 2024'!J147</f>
        <v>0</v>
      </c>
      <c r="U147" s="323"/>
      <c r="V147" s="327">
        <f>U147-'CSVC 2024'!K147</f>
        <v>0</v>
      </c>
      <c r="W147" s="323"/>
      <c r="X147" s="327">
        <f>W147-'CSVC 2024'!L147</f>
        <v>0</v>
      </c>
      <c r="Y147" s="323"/>
      <c r="Z147" s="323"/>
      <c r="AA147" s="327">
        <f>Z147-'CSVC 2024'!M147</f>
        <v>0</v>
      </c>
      <c r="AB147" s="323"/>
      <c r="AC147" s="196">
        <f>AB147-'CSVC 2024'!N147</f>
        <v>0</v>
      </c>
      <c r="AD147" s="323"/>
      <c r="AE147" s="196">
        <f>AD147-'CSVC 2024'!O147</f>
        <v>0</v>
      </c>
      <c r="AF147" s="318"/>
    </row>
    <row r="148" spans="1:32">
      <c r="A148" s="228"/>
      <c r="B148" s="278" t="s">
        <v>207</v>
      </c>
      <c r="C148" s="231"/>
      <c r="D148" s="50"/>
      <c r="E148" s="195">
        <v>0</v>
      </c>
      <c r="F148" s="195">
        <v>0</v>
      </c>
      <c r="G148" s="195"/>
      <c r="H148" s="195"/>
      <c r="I148" s="328"/>
      <c r="J148" s="324">
        <f>I148-'CSVC 2024'!E148</f>
        <v>0</v>
      </c>
      <c r="K148" s="323"/>
      <c r="L148" s="327">
        <f>K148-'CSVC 2024'!F148</f>
        <v>0</v>
      </c>
      <c r="M148" s="323"/>
      <c r="N148" s="327">
        <f>M148-'CSVC 2024'!G148</f>
        <v>0</v>
      </c>
      <c r="O148" s="323"/>
      <c r="P148" s="327">
        <f>O148-'CSVC 2024'!H148</f>
        <v>0</v>
      </c>
      <c r="Q148" s="323"/>
      <c r="R148" s="327">
        <f>Q148-'CSVC 2024'!I148</f>
        <v>0</v>
      </c>
      <c r="S148" s="323"/>
      <c r="T148" s="327">
        <f>S148-'CSVC 2024'!J148</f>
        <v>0</v>
      </c>
      <c r="U148" s="323"/>
      <c r="V148" s="327">
        <f>U148-'CSVC 2024'!K148</f>
        <v>0</v>
      </c>
      <c r="W148" s="323"/>
      <c r="X148" s="327">
        <f>W148-'CSVC 2024'!L148</f>
        <v>0</v>
      </c>
      <c r="Y148" s="323"/>
      <c r="Z148" s="323"/>
      <c r="AA148" s="327">
        <f>Z148-'CSVC 2024'!M148</f>
        <v>0</v>
      </c>
      <c r="AB148" s="323"/>
      <c r="AC148" s="196">
        <f>AB148-'CSVC 2024'!N148</f>
        <v>0</v>
      </c>
      <c r="AD148" s="323"/>
      <c r="AE148" s="196">
        <f>AD148-'CSVC 2024'!O148</f>
        <v>0</v>
      </c>
      <c r="AF148" s="318"/>
    </row>
    <row r="149" spans="1:32">
      <c r="A149" s="228"/>
      <c r="B149" s="216" t="s">
        <v>62</v>
      </c>
      <c r="C149" s="231"/>
      <c r="D149" s="50"/>
      <c r="E149" s="195">
        <v>0</v>
      </c>
      <c r="F149" s="195">
        <v>0</v>
      </c>
      <c r="G149" s="195"/>
      <c r="H149" s="195"/>
      <c r="I149" s="328"/>
      <c r="J149" s="324">
        <f>I149-'CSVC 2024'!E149</f>
        <v>0</v>
      </c>
      <c r="K149" s="323"/>
      <c r="L149" s="327">
        <f>K149-'CSVC 2024'!F149</f>
        <v>0</v>
      </c>
      <c r="M149" s="323"/>
      <c r="N149" s="327">
        <f>M149-'CSVC 2024'!G149</f>
        <v>0</v>
      </c>
      <c r="O149" s="323"/>
      <c r="P149" s="327">
        <f>O149-'CSVC 2024'!H149</f>
        <v>0</v>
      </c>
      <c r="Q149" s="323"/>
      <c r="R149" s="327">
        <f>Q149-'CSVC 2024'!I149</f>
        <v>0</v>
      </c>
      <c r="S149" s="323"/>
      <c r="T149" s="327">
        <f>S149-'CSVC 2024'!J149</f>
        <v>0</v>
      </c>
      <c r="U149" s="323"/>
      <c r="V149" s="327">
        <f>U149-'CSVC 2024'!K149</f>
        <v>0</v>
      </c>
      <c r="W149" s="323"/>
      <c r="X149" s="327">
        <f>W149-'CSVC 2024'!L149</f>
        <v>0</v>
      </c>
      <c r="Y149" s="323"/>
      <c r="Z149" s="323"/>
      <c r="AA149" s="327">
        <f>Z149-'CSVC 2024'!M149</f>
        <v>0</v>
      </c>
      <c r="AB149" s="323"/>
      <c r="AC149" s="196">
        <f>AB149-'CSVC 2024'!N149</f>
        <v>0</v>
      </c>
      <c r="AD149" s="323"/>
      <c r="AE149" s="196">
        <f>AD149-'CSVC 2024'!O149</f>
        <v>0</v>
      </c>
      <c r="AF149" s="318"/>
    </row>
    <row r="150" spans="1:32" s="222" customFormat="1">
      <c r="A150" s="215">
        <v>2</v>
      </c>
      <c r="B150" s="257" t="s">
        <v>208</v>
      </c>
      <c r="C150" s="217">
        <v>500</v>
      </c>
      <c r="D150" s="217">
        <v>14956</v>
      </c>
      <c r="E150" s="195">
        <v>33</v>
      </c>
      <c r="F150" s="195">
        <v>1</v>
      </c>
      <c r="G150" s="195"/>
      <c r="H150" s="195"/>
      <c r="I150" s="196">
        <v>12</v>
      </c>
      <c r="J150" s="324">
        <f>I150-'CSVC 2024'!E150</f>
        <v>0</v>
      </c>
      <c r="K150" s="196">
        <v>5</v>
      </c>
      <c r="L150" s="327">
        <f>K150-'CSVC 2024'!F150</f>
        <v>0</v>
      </c>
      <c r="M150" s="196">
        <v>170</v>
      </c>
      <c r="N150" s="327">
        <f>M150-'CSVC 2024'!G150</f>
        <v>10</v>
      </c>
      <c r="O150" s="196">
        <v>3</v>
      </c>
      <c r="P150" s="327">
        <f>O150-'CSVC 2024'!H150</f>
        <v>0</v>
      </c>
      <c r="Q150" s="196">
        <v>3</v>
      </c>
      <c r="R150" s="327">
        <f>Q150-'CSVC 2024'!I150</f>
        <v>3</v>
      </c>
      <c r="S150" s="196">
        <v>300</v>
      </c>
      <c r="T150" s="327">
        <f>S150-'CSVC 2024'!J150</f>
        <v>0</v>
      </c>
      <c r="U150" s="196">
        <v>175</v>
      </c>
      <c r="V150" s="327">
        <f>U150-'CSVC 2024'!K150</f>
        <v>0</v>
      </c>
      <c r="W150" s="196">
        <v>0</v>
      </c>
      <c r="X150" s="327">
        <f>W150-'CSVC 2024'!L150</f>
        <v>0</v>
      </c>
      <c r="Y150" s="196"/>
      <c r="Z150" s="196">
        <f>SUM(Z151:Z152)</f>
        <v>3000</v>
      </c>
      <c r="AA150" s="327">
        <f>Z150-'CSVC 2024'!M150</f>
        <v>0</v>
      </c>
      <c r="AB150" s="196">
        <v>1500</v>
      </c>
      <c r="AC150" s="196"/>
      <c r="AD150" s="196">
        <v>0</v>
      </c>
      <c r="AE150" s="196">
        <f>AD150-'CSVC 2024'!O150</f>
        <v>0</v>
      </c>
      <c r="AF150" s="302"/>
    </row>
    <row r="151" spans="1:32">
      <c r="A151" s="173"/>
      <c r="B151" s="254" t="s">
        <v>202</v>
      </c>
      <c r="C151" s="231"/>
      <c r="D151" s="50">
        <v>9256</v>
      </c>
      <c r="E151" s="195">
        <v>26</v>
      </c>
      <c r="F151" s="195">
        <v>-1</v>
      </c>
      <c r="G151" s="195"/>
      <c r="H151" s="195"/>
      <c r="I151" s="328">
        <v>8</v>
      </c>
      <c r="J151" s="324">
        <f>I151-'CSVC 2024'!E151</f>
        <v>0</v>
      </c>
      <c r="K151" s="323">
        <v>4</v>
      </c>
      <c r="L151" s="327">
        <f>K151-'CSVC 2024'!F151</f>
        <v>0</v>
      </c>
      <c r="M151" s="323">
        <v>120</v>
      </c>
      <c r="N151" s="327">
        <f>M151-'CSVC 2024'!G151</f>
        <v>0</v>
      </c>
      <c r="O151" s="323">
        <v>2</v>
      </c>
      <c r="P151" s="327">
        <f>O151-'CSVC 2024'!H151</f>
        <v>0</v>
      </c>
      <c r="Q151" s="323">
        <v>2</v>
      </c>
      <c r="R151" s="327">
        <f>Q151-'CSVC 2024'!I151</f>
        <v>2</v>
      </c>
      <c r="S151" s="323">
        <v>200</v>
      </c>
      <c r="T151" s="327">
        <f>S151-'CSVC 2024'!J151</f>
        <v>0</v>
      </c>
      <c r="U151" s="323">
        <v>120</v>
      </c>
      <c r="V151" s="327">
        <f>U151-'CSVC 2024'!K151</f>
        <v>0</v>
      </c>
      <c r="W151" s="323"/>
      <c r="X151" s="327">
        <f>W151-'CSVC 2024'!L151</f>
        <v>0</v>
      </c>
      <c r="Y151" s="323"/>
      <c r="Z151" s="323">
        <v>2000</v>
      </c>
      <c r="AA151" s="327">
        <f>Z151-'CSVC 2024'!M151</f>
        <v>0</v>
      </c>
      <c r="AB151" s="323">
        <v>1300</v>
      </c>
      <c r="AC151" s="196">
        <f>AB151-'CSVC 2024'!N151</f>
        <v>0</v>
      </c>
      <c r="AD151" s="323"/>
      <c r="AE151" s="196">
        <f>AD151-'CSVC 2024'!O151</f>
        <v>0</v>
      </c>
      <c r="AF151" s="318"/>
    </row>
    <row r="152" spans="1:32">
      <c r="A152" s="228"/>
      <c r="B152" s="254" t="s">
        <v>204</v>
      </c>
      <c r="C152" s="231">
        <v>500</v>
      </c>
      <c r="D152" s="50">
        <v>5700</v>
      </c>
      <c r="E152" s="195">
        <v>7</v>
      </c>
      <c r="F152" s="195">
        <v>2</v>
      </c>
      <c r="G152" s="195"/>
      <c r="H152" s="195"/>
      <c r="I152" s="328">
        <v>4</v>
      </c>
      <c r="J152" s="324">
        <f>I152-'CSVC 2024'!E152</f>
        <v>0</v>
      </c>
      <c r="K152" s="323">
        <v>1</v>
      </c>
      <c r="L152" s="327">
        <f>K152-'CSVC 2024'!F152</f>
        <v>0</v>
      </c>
      <c r="M152" s="323">
        <v>50</v>
      </c>
      <c r="N152" s="327">
        <f>M152-'CSVC 2024'!G152</f>
        <v>10</v>
      </c>
      <c r="O152" s="323">
        <v>1</v>
      </c>
      <c r="P152" s="327">
        <f>O152-'CSVC 2024'!H152</f>
        <v>0</v>
      </c>
      <c r="Q152" s="323">
        <v>1</v>
      </c>
      <c r="R152" s="327">
        <f>Q152-'CSVC 2024'!I152</f>
        <v>1</v>
      </c>
      <c r="S152" s="323">
        <v>100</v>
      </c>
      <c r="T152" s="327">
        <f>S152-'CSVC 2024'!J152</f>
        <v>0</v>
      </c>
      <c r="U152" s="323">
        <v>55</v>
      </c>
      <c r="V152" s="327">
        <f>U152-'CSVC 2024'!K152</f>
        <v>0</v>
      </c>
      <c r="W152" s="323"/>
      <c r="X152" s="327">
        <f>W152-'CSVC 2024'!L152</f>
        <v>0</v>
      </c>
      <c r="Y152" s="323"/>
      <c r="Z152" s="323">
        <v>1000</v>
      </c>
      <c r="AA152" s="327">
        <f>Z152-'CSVC 2024'!M152</f>
        <v>0</v>
      </c>
      <c r="AB152" s="323">
        <v>500</v>
      </c>
      <c r="AC152" s="196">
        <f>AB152-'CSVC 2024'!N152</f>
        <v>0</v>
      </c>
      <c r="AD152" s="323"/>
      <c r="AE152" s="196">
        <f>AD152-'CSVC 2024'!O152</f>
        <v>0</v>
      </c>
      <c r="AF152" s="318"/>
    </row>
    <row r="153" spans="1:32" s="222" customFormat="1">
      <c r="A153" s="279">
        <v>3</v>
      </c>
      <c r="B153" s="223" t="s">
        <v>209</v>
      </c>
      <c r="C153" s="218">
        <v>1000</v>
      </c>
      <c r="D153" s="220">
        <v>9900</v>
      </c>
      <c r="E153" s="195">
        <v>23</v>
      </c>
      <c r="F153" s="195">
        <v>-4</v>
      </c>
      <c r="G153" s="195"/>
      <c r="H153" s="195"/>
      <c r="I153" s="326">
        <v>10</v>
      </c>
      <c r="J153" s="324">
        <f>I153-'CSVC 2024'!E153</f>
        <v>0</v>
      </c>
      <c r="K153" s="327">
        <v>5</v>
      </c>
      <c r="L153" s="327">
        <f>K153-'CSVC 2024'!F153</f>
        <v>0</v>
      </c>
      <c r="M153" s="327">
        <f>'CSVC 2024'!G153</f>
        <v>220</v>
      </c>
      <c r="N153" s="327">
        <f>M153-'CSVC 2024'!G153</f>
        <v>0</v>
      </c>
      <c r="O153" s="327">
        <v>5</v>
      </c>
      <c r="P153" s="327">
        <f>O153-'CSVC 2024'!H153</f>
        <v>0</v>
      </c>
      <c r="Q153" s="327">
        <v>6</v>
      </c>
      <c r="R153" s="327">
        <f>Q153-'CSVC 2024'!I153</f>
        <v>0</v>
      </c>
      <c r="S153" s="327">
        <f>'CSVC 2024'!J153</f>
        <v>700</v>
      </c>
      <c r="T153" s="327">
        <f>S153-'CSVC 2024'!J153</f>
        <v>0</v>
      </c>
      <c r="U153" s="327">
        <f>'CSVC 2024'!K153</f>
        <v>120</v>
      </c>
      <c r="V153" s="327">
        <f>U153-'CSVC 2024'!K153</f>
        <v>0</v>
      </c>
      <c r="W153" s="327">
        <v>1</v>
      </c>
      <c r="X153" s="327">
        <f>W153-'CSVC 2024'!L153</f>
        <v>0</v>
      </c>
      <c r="Y153" s="327"/>
      <c r="Z153" s="327">
        <f>'CSVC 2024'!M153</f>
        <v>3000</v>
      </c>
      <c r="AA153" s="327">
        <f>Z153-'CSVC 2024'!M153</f>
        <v>0</v>
      </c>
      <c r="AB153" s="327">
        <f>'CSVC 2024'!N153</f>
        <v>700</v>
      </c>
      <c r="AC153" s="196">
        <f>AB153-'CSVC 2024'!N153</f>
        <v>0</v>
      </c>
      <c r="AD153" s="327">
        <f>'CSVC 2024'!O153</f>
        <v>0</v>
      </c>
      <c r="AE153" s="196">
        <f>AD153-'CSVC 2024'!O153</f>
        <v>0</v>
      </c>
      <c r="AF153" s="302"/>
    </row>
    <row r="154" spans="1:32" s="184" customFormat="1" ht="11.4">
      <c r="A154" s="189" t="s">
        <v>210</v>
      </c>
      <c r="B154" s="190" t="s">
        <v>211</v>
      </c>
      <c r="C154" s="191">
        <f t="shared" ref="C154:E154" si="75">SUM(C155,C160,C161,C166)</f>
        <v>6000</v>
      </c>
      <c r="D154" s="191">
        <f t="shared" si="75"/>
        <v>41330.6</v>
      </c>
      <c r="E154" s="191">
        <f t="shared" si="75"/>
        <v>97</v>
      </c>
      <c r="F154" s="191">
        <f>SUM(F155,F160,F161,F166)</f>
        <v>-7</v>
      </c>
      <c r="G154" s="191">
        <f t="shared" ref="G154:H154" si="76">SUM(G155,G160,G161,G166)</f>
        <v>0</v>
      </c>
      <c r="H154" s="191">
        <f t="shared" si="76"/>
        <v>0</v>
      </c>
      <c r="I154" s="191">
        <f t="shared" ref="I154:AE154" si="77">SUM(I155,I160,I161,I166)</f>
        <v>33</v>
      </c>
      <c r="J154" s="191">
        <f t="shared" si="77"/>
        <v>12</v>
      </c>
      <c r="K154" s="191">
        <f t="shared" si="77"/>
        <v>29</v>
      </c>
      <c r="L154" s="191">
        <f t="shared" si="77"/>
        <v>11</v>
      </c>
      <c r="M154" s="191">
        <f t="shared" si="77"/>
        <v>580</v>
      </c>
      <c r="N154" s="191">
        <f t="shared" si="77"/>
        <v>330</v>
      </c>
      <c r="O154" s="191">
        <f t="shared" si="77"/>
        <v>25</v>
      </c>
      <c r="P154" s="191">
        <f t="shared" si="77"/>
        <v>11</v>
      </c>
      <c r="Q154" s="191">
        <f t="shared" si="77"/>
        <v>7</v>
      </c>
      <c r="R154" s="191">
        <f t="shared" si="77"/>
        <v>2</v>
      </c>
      <c r="S154" s="191">
        <f t="shared" si="77"/>
        <v>925</v>
      </c>
      <c r="T154" s="191">
        <f t="shared" si="77"/>
        <v>0</v>
      </c>
      <c r="U154" s="191">
        <f t="shared" si="77"/>
        <v>788</v>
      </c>
      <c r="V154" s="191">
        <f t="shared" si="77"/>
        <v>185</v>
      </c>
      <c r="W154" s="191">
        <f t="shared" si="77"/>
        <v>0</v>
      </c>
      <c r="X154" s="191">
        <f t="shared" si="77"/>
        <v>0</v>
      </c>
      <c r="Y154" s="191">
        <f t="shared" si="77"/>
        <v>0</v>
      </c>
      <c r="Z154" s="191">
        <f t="shared" si="77"/>
        <v>15570</v>
      </c>
      <c r="AA154" s="191">
        <f t="shared" si="77"/>
        <v>0</v>
      </c>
      <c r="AB154" s="191">
        <f t="shared" si="77"/>
        <v>3100</v>
      </c>
      <c r="AC154" s="191">
        <f t="shared" si="77"/>
        <v>0</v>
      </c>
      <c r="AD154" s="191">
        <f t="shared" si="77"/>
        <v>3</v>
      </c>
      <c r="AE154" s="191">
        <f t="shared" si="77"/>
        <v>0</v>
      </c>
      <c r="AF154" s="187"/>
    </row>
    <row r="155" spans="1:32" s="227" customFormat="1" ht="11.4">
      <c r="A155" s="215">
        <v>1</v>
      </c>
      <c r="B155" s="257" t="s">
        <v>212</v>
      </c>
      <c r="C155" s="195">
        <v>1500</v>
      </c>
      <c r="D155" s="195">
        <v>12673.599999999999</v>
      </c>
      <c r="E155" s="195">
        <v>30</v>
      </c>
      <c r="F155" s="195">
        <v>-3</v>
      </c>
      <c r="G155" s="195"/>
      <c r="H155" s="195"/>
      <c r="I155" s="195">
        <f>SUM(I156:I159)</f>
        <v>15</v>
      </c>
      <c r="J155" s="195">
        <f t="shared" ref="J155:AB155" si="78">SUM(J156:J159)</f>
        <v>12</v>
      </c>
      <c r="K155" s="195">
        <f t="shared" si="78"/>
        <v>20</v>
      </c>
      <c r="L155" s="195">
        <f t="shared" si="78"/>
        <v>11</v>
      </c>
      <c r="M155" s="195">
        <f t="shared" si="78"/>
        <v>380</v>
      </c>
      <c r="N155" s="327">
        <f>M155-'CSVC 2024'!G155</f>
        <v>330</v>
      </c>
      <c r="O155" s="195">
        <f>SUM(O156:O159)</f>
        <v>16</v>
      </c>
      <c r="P155" s="195">
        <f t="shared" ref="P155" si="79">SUM(P156:P159)</f>
        <v>11</v>
      </c>
      <c r="Q155" s="195">
        <f t="shared" ref="Q155" si="80">SUM(Q156:Q159)</f>
        <v>0</v>
      </c>
      <c r="R155" s="327">
        <f>Q155-'CSVC 2024'!I155</f>
        <v>0</v>
      </c>
      <c r="S155" s="195">
        <f t="shared" si="78"/>
        <v>0</v>
      </c>
      <c r="T155" s="327">
        <f>S155-'CSVC 2024'!J155</f>
        <v>0</v>
      </c>
      <c r="U155" s="195">
        <f t="shared" si="78"/>
        <v>410</v>
      </c>
      <c r="V155" s="195">
        <f t="shared" si="78"/>
        <v>185</v>
      </c>
      <c r="W155" s="195">
        <f t="shared" si="78"/>
        <v>0</v>
      </c>
      <c r="X155" s="327">
        <f>W155-'CSVC 2024'!L155</f>
        <v>0</v>
      </c>
      <c r="Y155" s="195">
        <f t="shared" si="78"/>
        <v>0</v>
      </c>
      <c r="Z155" s="195">
        <f t="shared" si="78"/>
        <v>4350</v>
      </c>
      <c r="AA155" s="195">
        <f t="shared" si="78"/>
        <v>0</v>
      </c>
      <c r="AB155" s="195">
        <f t="shared" si="78"/>
        <v>100</v>
      </c>
      <c r="AC155" s="196"/>
      <c r="AD155" s="195">
        <v>3</v>
      </c>
      <c r="AE155" s="196">
        <f>AD155-'CSVC 2024'!O155</f>
        <v>0</v>
      </c>
      <c r="AF155" s="302"/>
    </row>
    <row r="156" spans="1:32">
      <c r="A156" s="173"/>
      <c r="B156" s="254" t="s">
        <v>213</v>
      </c>
      <c r="C156" s="231"/>
      <c r="D156" s="50">
        <v>2113.4</v>
      </c>
      <c r="E156" s="195">
        <v>11</v>
      </c>
      <c r="F156" s="195">
        <v>0</v>
      </c>
      <c r="G156" s="195"/>
      <c r="H156" s="195"/>
      <c r="I156" s="328">
        <v>4</v>
      </c>
      <c r="J156" s="324">
        <f>I156-'CSVC 2024'!E156</f>
        <v>4</v>
      </c>
      <c r="K156" s="323">
        <v>2</v>
      </c>
      <c r="L156" s="327">
        <f>K156-'CSVC 2024'!F156</f>
        <v>0</v>
      </c>
      <c r="M156" s="323">
        <v>100</v>
      </c>
      <c r="N156" s="327">
        <f>M156-'CSVC 2024'!G156</f>
        <v>76</v>
      </c>
      <c r="O156" s="323">
        <v>5</v>
      </c>
      <c r="P156" s="327">
        <f>O156-'CSVC 2024'!H156</f>
        <v>4</v>
      </c>
      <c r="Q156" s="323"/>
      <c r="R156" s="327">
        <f>Q156-'CSVC 2024'!I156</f>
        <v>0</v>
      </c>
      <c r="S156" s="323"/>
      <c r="T156" s="327">
        <f>S156-'CSVC 2024'!J156</f>
        <v>0</v>
      </c>
      <c r="U156" s="323">
        <v>110</v>
      </c>
      <c r="V156" s="327">
        <f>U156-'CSVC 2024'!K156</f>
        <v>80</v>
      </c>
      <c r="W156" s="323"/>
      <c r="X156" s="327">
        <f>W156-'CSVC 2024'!L156</f>
        <v>0</v>
      </c>
      <c r="Y156" s="323"/>
      <c r="Z156" s="323">
        <v>400</v>
      </c>
      <c r="AA156" s="327">
        <f>Z156-'CSVC 2024'!M156</f>
        <v>0</v>
      </c>
      <c r="AB156" s="323"/>
      <c r="AC156" s="196">
        <f>AB156-'CSVC 2024'!N156</f>
        <v>0</v>
      </c>
      <c r="AD156" s="323">
        <v>1</v>
      </c>
      <c r="AE156" s="196">
        <f>AD156-'CSVC 2024'!O156</f>
        <v>0</v>
      </c>
      <c r="AF156" s="318"/>
    </row>
    <row r="157" spans="1:32">
      <c r="A157" s="228"/>
      <c r="B157" s="254" t="s">
        <v>214</v>
      </c>
      <c r="C157" s="231">
        <v>500</v>
      </c>
      <c r="D157" s="50">
        <v>2600</v>
      </c>
      <c r="E157" s="195">
        <v>4</v>
      </c>
      <c r="F157" s="195">
        <v>-1</v>
      </c>
      <c r="G157" s="195"/>
      <c r="H157" s="195"/>
      <c r="I157" s="328">
        <v>4</v>
      </c>
      <c r="J157" s="324">
        <f>I157-'CSVC 2024'!E157</f>
        <v>1</v>
      </c>
      <c r="K157" s="323">
        <v>6</v>
      </c>
      <c r="L157" s="327">
        <f>K157-'CSVC 2024'!F157</f>
        <v>0</v>
      </c>
      <c r="M157" s="323">
        <v>50</v>
      </c>
      <c r="N157" s="327">
        <f>M157-'CSVC 2024'!G157</f>
        <v>20</v>
      </c>
      <c r="O157" s="323">
        <v>2</v>
      </c>
      <c r="P157" s="327">
        <f>O157-'CSVC 2024'!H157</f>
        <v>0</v>
      </c>
      <c r="Q157" s="323"/>
      <c r="R157" s="327">
        <f>Q157-'CSVC 2024'!I157</f>
        <v>0</v>
      </c>
      <c r="S157" s="323"/>
      <c r="T157" s="327">
        <f>S157-'CSVC 2024'!J157</f>
        <v>0</v>
      </c>
      <c r="U157" s="323">
        <v>105</v>
      </c>
      <c r="V157" s="327">
        <f>U157-'CSVC 2024'!K157</f>
        <v>0</v>
      </c>
      <c r="W157" s="323"/>
      <c r="X157" s="327">
        <f>W157-'CSVC 2024'!L157</f>
        <v>0</v>
      </c>
      <c r="Y157" s="323"/>
      <c r="Z157" s="323">
        <v>950</v>
      </c>
      <c r="AA157" s="327">
        <f>Z157-'CSVC 2024'!M157</f>
        <v>0</v>
      </c>
      <c r="AB157" s="323">
        <v>100</v>
      </c>
      <c r="AC157" s="196">
        <f>AB157-'CSVC 2024'!N157</f>
        <v>0</v>
      </c>
      <c r="AD157" s="323">
        <v>1</v>
      </c>
      <c r="AE157" s="196">
        <f>AD157-'CSVC 2024'!O157</f>
        <v>0</v>
      </c>
      <c r="AF157" s="318"/>
    </row>
    <row r="158" spans="1:32">
      <c r="A158" s="228"/>
      <c r="B158" s="254" t="s">
        <v>216</v>
      </c>
      <c r="C158" s="231">
        <v>1000</v>
      </c>
      <c r="D158" s="50">
        <v>4168.5</v>
      </c>
      <c r="E158" s="195">
        <v>8</v>
      </c>
      <c r="F158" s="195">
        <v>-1</v>
      </c>
      <c r="G158" s="195"/>
      <c r="H158" s="195"/>
      <c r="I158" s="328">
        <v>3</v>
      </c>
      <c r="J158" s="324">
        <f>I158-'CSVC 2024'!E158</f>
        <v>3</v>
      </c>
      <c r="K158" s="323">
        <v>6</v>
      </c>
      <c r="L158" s="327">
        <f>K158-'CSVC 2024'!F158</f>
        <v>5</v>
      </c>
      <c r="M158" s="323">
        <v>130</v>
      </c>
      <c r="N158" s="327">
        <f>M158-'CSVC 2024'!G158</f>
        <v>80</v>
      </c>
      <c r="O158" s="323">
        <v>5</v>
      </c>
      <c r="P158" s="327">
        <f>O158-'CSVC 2024'!H158</f>
        <v>3</v>
      </c>
      <c r="Q158" s="323"/>
      <c r="R158" s="327">
        <f>Q158-'CSVC 2024'!I158</f>
        <v>0</v>
      </c>
      <c r="S158" s="323"/>
      <c r="T158" s="327">
        <f>S158-'CSVC 2024'!J158</f>
        <v>0</v>
      </c>
      <c r="U158" s="323">
        <v>105</v>
      </c>
      <c r="V158" s="327">
        <f>U158-'CSVC 2024'!K158</f>
        <v>15</v>
      </c>
      <c r="W158" s="323"/>
      <c r="X158" s="327">
        <f>W158-'CSVC 2024'!L158</f>
        <v>0</v>
      </c>
      <c r="Y158" s="323"/>
      <c r="Z158" s="323">
        <v>1500</v>
      </c>
      <c r="AA158" s="327">
        <f>Z158-'CSVC 2024'!M158</f>
        <v>0</v>
      </c>
      <c r="AB158" s="323"/>
      <c r="AC158" s="196">
        <f>AB158-'CSVC 2024'!N158</f>
        <v>0</v>
      </c>
      <c r="AD158" s="323">
        <v>1</v>
      </c>
      <c r="AE158" s="196">
        <f>AD158-'CSVC 2024'!O158</f>
        <v>0</v>
      </c>
      <c r="AF158" s="318"/>
    </row>
    <row r="159" spans="1:32">
      <c r="A159" s="228"/>
      <c r="B159" s="254" t="s">
        <v>217</v>
      </c>
      <c r="C159" s="231"/>
      <c r="D159" s="50">
        <v>3791.7</v>
      </c>
      <c r="E159" s="195">
        <v>7</v>
      </c>
      <c r="F159" s="195">
        <v>-1</v>
      </c>
      <c r="G159" s="195"/>
      <c r="H159" s="195"/>
      <c r="I159" s="328">
        <v>4</v>
      </c>
      <c r="J159" s="324">
        <f>I159-'CSVC 2024'!E159</f>
        <v>4</v>
      </c>
      <c r="K159" s="323">
        <v>6</v>
      </c>
      <c r="L159" s="327">
        <f>K159-'CSVC 2024'!F159</f>
        <v>6</v>
      </c>
      <c r="M159" s="323">
        <v>100</v>
      </c>
      <c r="N159" s="327">
        <f>M159-'CSVC 2024'!G159</f>
        <v>100</v>
      </c>
      <c r="O159" s="323">
        <v>4</v>
      </c>
      <c r="P159" s="327">
        <f>O159-'CSVC 2024'!H159</f>
        <v>4</v>
      </c>
      <c r="Q159" s="323"/>
      <c r="R159" s="327">
        <f>Q159-'CSVC 2024'!I159</f>
        <v>0</v>
      </c>
      <c r="S159" s="323"/>
      <c r="T159" s="327">
        <f>S159-'CSVC 2024'!J159</f>
        <v>0</v>
      </c>
      <c r="U159" s="323">
        <v>90</v>
      </c>
      <c r="V159" s="327">
        <f>U159-'CSVC 2024'!K159</f>
        <v>90</v>
      </c>
      <c r="W159" s="323"/>
      <c r="X159" s="327">
        <f>W159-'CSVC 2024'!L159</f>
        <v>0</v>
      </c>
      <c r="Y159" s="323"/>
      <c r="Z159" s="323">
        <v>1500</v>
      </c>
      <c r="AA159" s="327">
        <f>Z159-'CSVC 2024'!M159</f>
        <v>0</v>
      </c>
      <c r="AB159" s="323"/>
      <c r="AC159" s="196">
        <f>AB159-'CSVC 2024'!N159</f>
        <v>0</v>
      </c>
      <c r="AD159" s="323"/>
      <c r="AE159" s="196">
        <f>AD159-'CSVC 2024'!O159</f>
        <v>0</v>
      </c>
      <c r="AF159" s="318"/>
    </row>
    <row r="160" spans="1:32">
      <c r="A160" s="228"/>
      <c r="B160" s="216" t="s">
        <v>62</v>
      </c>
      <c r="C160" s="231"/>
      <c r="D160" s="50"/>
      <c r="E160" s="195"/>
      <c r="F160" s="195"/>
      <c r="G160" s="195"/>
      <c r="H160" s="195"/>
      <c r="I160" s="328"/>
      <c r="J160" s="324">
        <f>I160-'CSVC 2024'!E160</f>
        <v>0</v>
      </c>
      <c r="K160" s="323"/>
      <c r="L160" s="327">
        <f>K160-'CSVC 2024'!F160</f>
        <v>0</v>
      </c>
      <c r="M160" s="323"/>
      <c r="N160" s="327">
        <f>M160-'CSVC 2024'!G160</f>
        <v>0</v>
      </c>
      <c r="O160" s="323"/>
      <c r="P160" s="327">
        <f>O160-'CSVC 2024'!H160</f>
        <v>0</v>
      </c>
      <c r="Q160" s="323"/>
      <c r="R160" s="327">
        <f>Q160-'CSVC 2024'!I160</f>
        <v>0</v>
      </c>
      <c r="S160" s="323"/>
      <c r="T160" s="327">
        <f>S160-'CSVC 2024'!J160</f>
        <v>0</v>
      </c>
      <c r="U160" s="323"/>
      <c r="V160" s="327">
        <f>U160-'CSVC 2024'!K160</f>
        <v>0</v>
      </c>
      <c r="W160" s="323"/>
      <c r="X160" s="327">
        <f>W160-'CSVC 2024'!L160</f>
        <v>0</v>
      </c>
      <c r="Y160" s="323"/>
      <c r="Z160" s="323"/>
      <c r="AA160" s="327">
        <f>Z160-'CSVC 2024'!M160</f>
        <v>0</v>
      </c>
      <c r="AB160" s="323"/>
      <c r="AC160" s="196">
        <f>AB160-'CSVC 2024'!N160</f>
        <v>0</v>
      </c>
      <c r="AD160" s="323"/>
      <c r="AE160" s="196">
        <f>AD160-'CSVC 2024'!O160</f>
        <v>0</v>
      </c>
      <c r="AF160" s="318"/>
    </row>
    <row r="161" spans="1:32" s="222" customFormat="1">
      <c r="A161" s="215">
        <v>2</v>
      </c>
      <c r="B161" s="257" t="s">
        <v>218</v>
      </c>
      <c r="C161" s="217">
        <v>2000</v>
      </c>
      <c r="D161" s="217">
        <v>16657</v>
      </c>
      <c r="E161" s="195">
        <v>41</v>
      </c>
      <c r="F161" s="195">
        <v>0</v>
      </c>
      <c r="G161" s="195"/>
      <c r="H161" s="195"/>
      <c r="I161" s="196">
        <v>10</v>
      </c>
      <c r="J161" s="324">
        <f>I161-'CSVC 2024'!E161</f>
        <v>0</v>
      </c>
      <c r="K161" s="196">
        <v>5</v>
      </c>
      <c r="L161" s="327">
        <f>K161-'CSVC 2024'!F161</f>
        <v>0</v>
      </c>
      <c r="M161" s="196">
        <v>100</v>
      </c>
      <c r="N161" s="327">
        <f>M161-'CSVC 2024'!G161</f>
        <v>0</v>
      </c>
      <c r="O161" s="196">
        <v>4</v>
      </c>
      <c r="P161" s="327">
        <f>O161-'CSVC 2024'!H161</f>
        <v>0</v>
      </c>
      <c r="Q161" s="196">
        <v>2</v>
      </c>
      <c r="R161" s="327">
        <f>Q161-'CSVC 2024'!I161</f>
        <v>2</v>
      </c>
      <c r="S161" s="196">
        <v>225</v>
      </c>
      <c r="T161" s="327">
        <f>S161-'CSVC 2024'!J161</f>
        <v>0</v>
      </c>
      <c r="U161" s="196">
        <v>138</v>
      </c>
      <c r="V161" s="327">
        <f>U161-'CSVC 2024'!K161</f>
        <v>0</v>
      </c>
      <c r="W161" s="196">
        <v>0</v>
      </c>
      <c r="X161" s="327">
        <f>W161-'CSVC 2024'!L161</f>
        <v>0</v>
      </c>
      <c r="Y161" s="196"/>
      <c r="Z161" s="196">
        <v>9220</v>
      </c>
      <c r="AA161" s="327">
        <f>Z161-'CSVC 2024'!M161</f>
        <v>0</v>
      </c>
      <c r="AB161" s="196">
        <v>1000</v>
      </c>
      <c r="AC161" s="196">
        <f>AB161-'CSVC 2024'!N161</f>
        <v>0</v>
      </c>
      <c r="AD161" s="196">
        <v>0</v>
      </c>
      <c r="AE161" s="196">
        <f>AD161-'CSVC 2024'!O161</f>
        <v>0</v>
      </c>
      <c r="AF161" s="302"/>
    </row>
    <row r="162" spans="1:32">
      <c r="A162" s="173"/>
      <c r="B162" s="254" t="s">
        <v>213</v>
      </c>
      <c r="C162" s="231"/>
      <c r="D162" s="50">
        <v>7876</v>
      </c>
      <c r="E162" s="195">
        <v>15</v>
      </c>
      <c r="F162" s="195">
        <v>1</v>
      </c>
      <c r="G162" s="195"/>
      <c r="H162" s="195"/>
      <c r="I162" s="328">
        <v>6</v>
      </c>
      <c r="J162" s="324">
        <f>I162-'CSVC 2024'!E162</f>
        <v>0</v>
      </c>
      <c r="K162" s="323">
        <v>4</v>
      </c>
      <c r="L162" s="327">
        <f>K162-'CSVC 2024'!F162</f>
        <v>0</v>
      </c>
      <c r="M162" s="323">
        <v>45</v>
      </c>
      <c r="N162" s="327">
        <f>M162-'CSVC 2024'!G162</f>
        <v>0</v>
      </c>
      <c r="O162" s="323">
        <v>1</v>
      </c>
      <c r="P162" s="327">
        <f>O162-'CSVC 2024'!H162</f>
        <v>0</v>
      </c>
      <c r="Q162" s="323">
        <v>1</v>
      </c>
      <c r="R162" s="327">
        <f>Q162-'CSVC 2024'!I162</f>
        <v>1</v>
      </c>
      <c r="S162" s="323">
        <v>90</v>
      </c>
      <c r="T162" s="327">
        <f>S162-'CSVC 2024'!J162</f>
        <v>0</v>
      </c>
      <c r="U162" s="323">
        <v>60</v>
      </c>
      <c r="V162" s="327">
        <f>U162-'CSVC 2024'!K162</f>
        <v>0</v>
      </c>
      <c r="W162" s="323"/>
      <c r="X162" s="327">
        <f>W162-'CSVC 2024'!L162</f>
        <v>0</v>
      </c>
      <c r="Y162" s="323"/>
      <c r="Z162" s="323">
        <v>4110</v>
      </c>
      <c r="AA162" s="327">
        <f>Z162-'CSVC 2024'!M162</f>
        <v>0</v>
      </c>
      <c r="AB162" s="323">
        <v>1000</v>
      </c>
      <c r="AC162" s="196">
        <f>AB162-'CSVC 2024'!N162</f>
        <v>0</v>
      </c>
      <c r="AD162" s="323"/>
      <c r="AE162" s="196">
        <f>AD162-'CSVC 2024'!O162</f>
        <v>0</v>
      </c>
      <c r="AF162" s="318"/>
    </row>
    <row r="163" spans="1:32">
      <c r="A163" s="228"/>
      <c r="B163" s="254" t="s">
        <v>214</v>
      </c>
      <c r="C163" s="231"/>
      <c r="D163" s="50">
        <v>2000</v>
      </c>
      <c r="E163" s="195">
        <v>5</v>
      </c>
      <c r="F163" s="195">
        <v>0</v>
      </c>
      <c r="G163" s="195"/>
      <c r="H163" s="195"/>
      <c r="I163" s="328">
        <v>1</v>
      </c>
      <c r="J163" s="324">
        <f>I163-'CSVC 2024'!E163</f>
        <v>0</v>
      </c>
      <c r="K163" s="323"/>
      <c r="L163" s="327">
        <f>K163-'CSVC 2024'!F163</f>
        <v>0</v>
      </c>
      <c r="M163" s="323">
        <v>10</v>
      </c>
      <c r="N163" s="327">
        <f>M163-'CSVC 2024'!G163</f>
        <v>0</v>
      </c>
      <c r="O163" s="323">
        <v>1</v>
      </c>
      <c r="P163" s="327">
        <f>O163-'CSVC 2024'!H163</f>
        <v>0</v>
      </c>
      <c r="Q163" s="323"/>
      <c r="R163" s="327">
        <f>Q163-'CSVC 2024'!I163</f>
        <v>0</v>
      </c>
      <c r="S163" s="323">
        <v>30</v>
      </c>
      <c r="T163" s="327">
        <f>S163-'CSVC 2024'!J163</f>
        <v>0</v>
      </c>
      <c r="U163" s="323">
        <v>24</v>
      </c>
      <c r="V163" s="327">
        <f>U163-'CSVC 2024'!K163</f>
        <v>0</v>
      </c>
      <c r="W163" s="323"/>
      <c r="X163" s="327">
        <f>W163-'CSVC 2024'!L163</f>
        <v>0</v>
      </c>
      <c r="Y163" s="323"/>
      <c r="Z163" s="323">
        <v>710</v>
      </c>
      <c r="AA163" s="327">
        <f>Z163-'CSVC 2024'!M163</f>
        <v>0</v>
      </c>
      <c r="AB163" s="323"/>
      <c r="AC163" s="196">
        <f>AB163-'CSVC 2024'!N163</f>
        <v>0</v>
      </c>
      <c r="AD163" s="323"/>
      <c r="AE163" s="196">
        <f>AD163-'CSVC 2024'!O163</f>
        <v>0</v>
      </c>
      <c r="AF163" s="318"/>
    </row>
    <row r="164" spans="1:32">
      <c r="A164" s="228"/>
      <c r="B164" s="254" t="s">
        <v>220</v>
      </c>
      <c r="C164" s="231">
        <v>2000</v>
      </c>
      <c r="D164" s="50">
        <v>3700</v>
      </c>
      <c r="E164" s="195">
        <v>12</v>
      </c>
      <c r="F164" s="195">
        <v>-2</v>
      </c>
      <c r="G164" s="195"/>
      <c r="H164" s="195"/>
      <c r="I164" s="328">
        <v>1</v>
      </c>
      <c r="J164" s="324">
        <f>I164-'CSVC 2024'!E164</f>
        <v>0</v>
      </c>
      <c r="K164" s="323"/>
      <c r="L164" s="327">
        <f>K164-'CSVC 2024'!F164</f>
        <v>0</v>
      </c>
      <c r="M164" s="323">
        <v>15</v>
      </c>
      <c r="N164" s="327">
        <f>M164-'CSVC 2024'!G164</f>
        <v>0</v>
      </c>
      <c r="O164" s="323">
        <v>1</v>
      </c>
      <c r="P164" s="327">
        <f>O164-'CSVC 2024'!H164</f>
        <v>0</v>
      </c>
      <c r="Q164" s="323"/>
      <c r="R164" s="327">
        <f>Q164-'CSVC 2024'!I164</f>
        <v>0</v>
      </c>
      <c r="S164" s="323">
        <v>60</v>
      </c>
      <c r="T164" s="327">
        <f>S164-'CSVC 2024'!J164</f>
        <v>0</v>
      </c>
      <c r="U164" s="323">
        <v>24</v>
      </c>
      <c r="V164" s="327">
        <f>U164-'CSVC 2024'!K164</f>
        <v>0</v>
      </c>
      <c r="W164" s="323"/>
      <c r="X164" s="327">
        <f>W164-'CSVC 2024'!L164</f>
        <v>0</v>
      </c>
      <c r="Y164" s="323"/>
      <c r="Z164" s="323">
        <v>1023</v>
      </c>
      <c r="AA164" s="327">
        <f>Z164-'CSVC 2024'!M164</f>
        <v>0</v>
      </c>
      <c r="AB164" s="323"/>
      <c r="AC164" s="196">
        <f>AB164-'CSVC 2024'!N164</f>
        <v>0</v>
      </c>
      <c r="AD164" s="323"/>
      <c r="AE164" s="196">
        <f>AD164-'CSVC 2024'!O164</f>
        <v>0</v>
      </c>
      <c r="AF164" s="318"/>
    </row>
    <row r="165" spans="1:32">
      <c r="A165" s="228"/>
      <c r="B165" s="254" t="s">
        <v>216</v>
      </c>
      <c r="C165" s="231"/>
      <c r="D165" s="50">
        <v>3081</v>
      </c>
      <c r="E165" s="195">
        <v>9</v>
      </c>
      <c r="F165" s="195">
        <v>1</v>
      </c>
      <c r="G165" s="195"/>
      <c r="H165" s="195"/>
      <c r="I165" s="328">
        <v>2</v>
      </c>
      <c r="J165" s="324">
        <f>I165-'CSVC 2024'!E165</f>
        <v>0</v>
      </c>
      <c r="K165" s="323">
        <v>1</v>
      </c>
      <c r="L165" s="327">
        <f>K165-'CSVC 2024'!F165</f>
        <v>0</v>
      </c>
      <c r="M165" s="323">
        <v>30</v>
      </c>
      <c r="N165" s="327">
        <f>M165-'CSVC 2024'!G165</f>
        <v>0</v>
      </c>
      <c r="O165" s="323">
        <v>1</v>
      </c>
      <c r="P165" s="327">
        <f>O165-'CSVC 2024'!H165</f>
        <v>0</v>
      </c>
      <c r="Q165" s="323">
        <v>1</v>
      </c>
      <c r="R165" s="327">
        <f>Q165-'CSVC 2024'!I165</f>
        <v>1</v>
      </c>
      <c r="S165" s="323">
        <v>45</v>
      </c>
      <c r="T165" s="327">
        <f>S165-'CSVC 2024'!J165</f>
        <v>0</v>
      </c>
      <c r="U165" s="323">
        <v>30</v>
      </c>
      <c r="V165" s="327">
        <f>U165-'CSVC 2024'!K165</f>
        <v>0</v>
      </c>
      <c r="W165" s="323"/>
      <c r="X165" s="327">
        <f>W165-'CSVC 2024'!L165</f>
        <v>0</v>
      </c>
      <c r="Y165" s="323"/>
      <c r="Z165" s="323">
        <v>3377</v>
      </c>
      <c r="AA165" s="327">
        <f>Z165-'CSVC 2024'!M165</f>
        <v>0</v>
      </c>
      <c r="AB165" s="323"/>
      <c r="AC165" s="196">
        <f>AB165-'CSVC 2024'!N165</f>
        <v>0</v>
      </c>
      <c r="AD165" s="323"/>
      <c r="AE165" s="196">
        <f>AD165-'CSVC 2024'!O165</f>
        <v>0</v>
      </c>
      <c r="AF165" s="318"/>
    </row>
    <row r="166" spans="1:32" s="222" customFormat="1">
      <c r="A166" s="215">
        <v>3</v>
      </c>
      <c r="B166" s="223" t="s">
        <v>222</v>
      </c>
      <c r="C166" s="218">
        <v>2500</v>
      </c>
      <c r="D166" s="220">
        <v>12000</v>
      </c>
      <c r="E166" s="195">
        <v>26</v>
      </c>
      <c r="F166" s="195">
        <v>-4</v>
      </c>
      <c r="G166" s="195"/>
      <c r="H166" s="195"/>
      <c r="I166" s="352">
        <v>8</v>
      </c>
      <c r="J166" s="324">
        <f>I166-'CSVC 2024'!E166</f>
        <v>0</v>
      </c>
      <c r="K166" s="327">
        <v>4</v>
      </c>
      <c r="L166" s="327">
        <f>K166-'CSVC 2024'!F166</f>
        <v>0</v>
      </c>
      <c r="M166" s="327">
        <f>'CSVC 2024'!G166</f>
        <v>100</v>
      </c>
      <c r="N166" s="327">
        <f>M166-'CSVC 2024'!G166</f>
        <v>0</v>
      </c>
      <c r="O166" s="327">
        <v>5</v>
      </c>
      <c r="P166" s="327">
        <f>O166-'CSVC 2024'!H166</f>
        <v>0</v>
      </c>
      <c r="Q166" s="353">
        <v>5</v>
      </c>
      <c r="R166" s="327">
        <f>Q166-'CSVC 2024'!I166</f>
        <v>0</v>
      </c>
      <c r="S166" s="327">
        <f>'CSVC 2024'!J166</f>
        <v>700</v>
      </c>
      <c r="T166" s="327">
        <f>S166-'CSVC 2024'!J166</f>
        <v>0</v>
      </c>
      <c r="U166" s="327">
        <f>'CSVC 2024'!K166</f>
        <v>240</v>
      </c>
      <c r="V166" s="327">
        <f>U166-'CSVC 2024'!K166</f>
        <v>0</v>
      </c>
      <c r="W166" s="327"/>
      <c r="X166" s="327">
        <f>W166-'CSVC 2024'!L166</f>
        <v>0</v>
      </c>
      <c r="Y166" s="327"/>
      <c r="Z166" s="327">
        <f>'CSVC 2024'!M166</f>
        <v>2000</v>
      </c>
      <c r="AA166" s="327">
        <f>Z166-'CSVC 2024'!M166</f>
        <v>0</v>
      </c>
      <c r="AB166" s="327">
        <f>'CSVC 2024'!N166</f>
        <v>2000</v>
      </c>
      <c r="AC166" s="196">
        <f>AB166-'CSVC 2024'!N166</f>
        <v>0</v>
      </c>
      <c r="AD166" s="327">
        <f>'CSVC 2024'!O166</f>
        <v>0</v>
      </c>
      <c r="AE166" s="196">
        <f>AD166-'CSVC 2024'!O166</f>
        <v>0</v>
      </c>
      <c r="AF166" s="302"/>
    </row>
    <row r="167" spans="1:32" s="184" customFormat="1" ht="11.4">
      <c r="A167" s="189" t="s">
        <v>224</v>
      </c>
      <c r="B167" s="190" t="s">
        <v>225</v>
      </c>
      <c r="C167" s="282">
        <f t="shared" ref="C167:AE167" si="81">SUM(C168:C169,C170,C173)</f>
        <v>3000</v>
      </c>
      <c r="D167" s="282">
        <f t="shared" si="81"/>
        <v>25850</v>
      </c>
      <c r="E167" s="282">
        <f t="shared" si="81"/>
        <v>52</v>
      </c>
      <c r="F167" s="282">
        <f t="shared" si="81"/>
        <v>-3</v>
      </c>
      <c r="G167" s="282">
        <f t="shared" si="81"/>
        <v>0</v>
      </c>
      <c r="H167" s="282">
        <f t="shared" si="81"/>
        <v>0</v>
      </c>
      <c r="I167" s="282">
        <f t="shared" si="81"/>
        <v>24</v>
      </c>
      <c r="J167" s="282">
        <f t="shared" si="81"/>
        <v>0</v>
      </c>
      <c r="K167" s="282">
        <f t="shared" si="81"/>
        <v>19</v>
      </c>
      <c r="L167" s="282">
        <f t="shared" si="81"/>
        <v>0</v>
      </c>
      <c r="M167" s="282">
        <f t="shared" si="81"/>
        <v>280</v>
      </c>
      <c r="N167" s="282">
        <f t="shared" si="81"/>
        <v>0</v>
      </c>
      <c r="O167" s="282">
        <f t="shared" si="81"/>
        <v>11</v>
      </c>
      <c r="P167" s="282">
        <f t="shared" si="81"/>
        <v>0</v>
      </c>
      <c r="Q167" s="282">
        <f t="shared" si="81"/>
        <v>10</v>
      </c>
      <c r="R167" s="282">
        <f t="shared" si="81"/>
        <v>4</v>
      </c>
      <c r="S167" s="282">
        <f t="shared" si="81"/>
        <v>600</v>
      </c>
      <c r="T167" s="282">
        <f t="shared" si="81"/>
        <v>0</v>
      </c>
      <c r="U167" s="282">
        <f t="shared" si="81"/>
        <v>530</v>
      </c>
      <c r="V167" s="282">
        <f t="shared" si="81"/>
        <v>0</v>
      </c>
      <c r="W167" s="282">
        <f t="shared" si="81"/>
        <v>1</v>
      </c>
      <c r="X167" s="282">
        <f t="shared" si="81"/>
        <v>1</v>
      </c>
      <c r="Y167" s="282">
        <f t="shared" si="81"/>
        <v>1</v>
      </c>
      <c r="Z167" s="282">
        <f t="shared" si="81"/>
        <v>10591</v>
      </c>
      <c r="AA167" s="282">
        <f t="shared" si="81"/>
        <v>0</v>
      </c>
      <c r="AB167" s="282">
        <f t="shared" si="81"/>
        <v>2500</v>
      </c>
      <c r="AC167" s="282">
        <f t="shared" si="81"/>
        <v>0</v>
      </c>
      <c r="AD167" s="282">
        <f t="shared" si="81"/>
        <v>1</v>
      </c>
      <c r="AE167" s="282">
        <f t="shared" si="81"/>
        <v>0</v>
      </c>
      <c r="AF167" s="187"/>
    </row>
    <row r="168" spans="1:32" s="222" customFormat="1">
      <c r="A168" s="215">
        <v>1</v>
      </c>
      <c r="B168" s="223" t="s">
        <v>226</v>
      </c>
      <c r="C168" s="220"/>
      <c r="D168" s="220">
        <v>7734</v>
      </c>
      <c r="E168" s="195">
        <v>13</v>
      </c>
      <c r="F168" s="195">
        <v>0</v>
      </c>
      <c r="G168" s="195"/>
      <c r="H168" s="195"/>
      <c r="I168" s="327">
        <v>4</v>
      </c>
      <c r="J168" s="324">
        <f>I168-'CSVC 2024'!E168</f>
        <v>0</v>
      </c>
      <c r="K168" s="327">
        <v>8</v>
      </c>
      <c r="L168" s="327">
        <f>K168-'CSVC 2024'!F168</f>
        <v>0</v>
      </c>
      <c r="M168" s="327">
        <v>50</v>
      </c>
      <c r="N168" s="327">
        <f>M168-'CSVC 2024'!G168</f>
        <v>0</v>
      </c>
      <c r="O168" s="327">
        <v>4</v>
      </c>
      <c r="P168" s="327">
        <f>O168-'CSVC 2024'!H168</f>
        <v>0</v>
      </c>
      <c r="Q168" s="327"/>
      <c r="R168" s="327">
        <f>Q168-'CSVC 2024'!I168</f>
        <v>0</v>
      </c>
      <c r="S168" s="327"/>
      <c r="T168" s="327">
        <f>S168-'CSVC 2024'!J168</f>
        <v>0</v>
      </c>
      <c r="U168" s="327">
        <v>195</v>
      </c>
      <c r="V168" s="327">
        <f>U168-'CSVC 2024'!K168</f>
        <v>0</v>
      </c>
      <c r="W168" s="327"/>
      <c r="X168" s="327">
        <f>W168-'CSVC 2024'!L168</f>
        <v>0</v>
      </c>
      <c r="Y168" s="327"/>
      <c r="Z168" s="327">
        <v>5000</v>
      </c>
      <c r="AA168" s="327">
        <f>Z168-'CSVC 2024'!M168</f>
        <v>0</v>
      </c>
      <c r="AB168" s="327">
        <v>1000</v>
      </c>
      <c r="AC168" s="196">
        <f>AB168-'CSVC 2024'!N168</f>
        <v>0</v>
      </c>
      <c r="AD168" s="327">
        <v>1</v>
      </c>
      <c r="AE168" s="196">
        <f>AD168-'CSVC 2024'!O168</f>
        <v>0</v>
      </c>
      <c r="AF168" s="302"/>
    </row>
    <row r="169" spans="1:32">
      <c r="A169" s="228"/>
      <c r="B169" s="216" t="s">
        <v>62</v>
      </c>
      <c r="C169" s="231"/>
      <c r="D169" s="50"/>
      <c r="E169" s="195"/>
      <c r="F169" s="195"/>
      <c r="G169" s="195"/>
      <c r="H169" s="195"/>
      <c r="I169" s="328"/>
      <c r="J169" s="324">
        <f>I169-'CSVC 2024'!E169</f>
        <v>0</v>
      </c>
      <c r="K169" s="323"/>
      <c r="L169" s="327">
        <f>K169-'CSVC 2024'!F169</f>
        <v>0</v>
      </c>
      <c r="M169" s="323"/>
      <c r="N169" s="327">
        <f>M169-'CSVC 2024'!G169</f>
        <v>0</v>
      </c>
      <c r="O169" s="323"/>
      <c r="P169" s="327">
        <f>O169-'CSVC 2024'!H169</f>
        <v>0</v>
      </c>
      <c r="Q169" s="323"/>
      <c r="R169" s="327">
        <f>Q169-'CSVC 2024'!I169</f>
        <v>0</v>
      </c>
      <c r="S169" s="323"/>
      <c r="T169" s="327">
        <f>S169-'CSVC 2024'!J169</f>
        <v>0</v>
      </c>
      <c r="U169" s="323"/>
      <c r="V169" s="327">
        <f>U169-'CSVC 2024'!K169</f>
        <v>0</v>
      </c>
      <c r="W169" s="323"/>
      <c r="X169" s="327">
        <f>W169-'CSVC 2024'!L169</f>
        <v>0</v>
      </c>
      <c r="Y169" s="323"/>
      <c r="Z169" s="323"/>
      <c r="AA169" s="327">
        <f>Z169-'CSVC 2024'!M169</f>
        <v>0</v>
      </c>
      <c r="AB169" s="323"/>
      <c r="AC169" s="196">
        <f>AB169-'CSVC 2024'!N169</f>
        <v>0</v>
      </c>
      <c r="AD169" s="323"/>
      <c r="AE169" s="196">
        <f>AD169-'CSVC 2024'!O169</f>
        <v>0</v>
      </c>
      <c r="AF169" s="318"/>
    </row>
    <row r="170" spans="1:32" s="222" customFormat="1">
      <c r="A170" s="215">
        <v>2</v>
      </c>
      <c r="B170" s="257" t="s">
        <v>227</v>
      </c>
      <c r="C170" s="217">
        <v>3000</v>
      </c>
      <c r="D170" s="217">
        <v>8116</v>
      </c>
      <c r="E170" s="195">
        <v>24</v>
      </c>
      <c r="F170" s="195">
        <v>-1</v>
      </c>
      <c r="G170" s="195"/>
      <c r="H170" s="195"/>
      <c r="I170" s="196">
        <v>10</v>
      </c>
      <c r="J170" s="324">
        <f>I170-'CSVC 2024'!E170</f>
        <v>0</v>
      </c>
      <c r="K170" s="196">
        <v>6</v>
      </c>
      <c r="L170" s="327">
        <f>K170-'CSVC 2024'!F170</f>
        <v>0</v>
      </c>
      <c r="M170" s="196">
        <v>110</v>
      </c>
      <c r="N170" s="327">
        <f>M170-'CSVC 2024'!G170</f>
        <v>0</v>
      </c>
      <c r="O170" s="196">
        <v>2</v>
      </c>
      <c r="P170" s="327">
        <f>O170-'CSVC 2024'!H170</f>
        <v>0</v>
      </c>
      <c r="Q170" s="196">
        <v>4</v>
      </c>
      <c r="R170" s="327">
        <f>Q170-'CSVC 2024'!I170</f>
        <v>4</v>
      </c>
      <c r="S170" s="196">
        <v>100</v>
      </c>
      <c r="T170" s="327">
        <f>S170-'CSVC 2024'!J170</f>
        <v>0</v>
      </c>
      <c r="U170" s="196">
        <v>95</v>
      </c>
      <c r="V170" s="327">
        <f>U170-'CSVC 2024'!K170</f>
        <v>0</v>
      </c>
      <c r="W170" s="196">
        <v>0</v>
      </c>
      <c r="X170" s="327">
        <f>W170-'CSVC 2024'!L170</f>
        <v>0</v>
      </c>
      <c r="Y170" s="196"/>
      <c r="Z170" s="196">
        <v>2591</v>
      </c>
      <c r="AA170" s="327">
        <f>Z170-'CSVC 2024'!M170</f>
        <v>0</v>
      </c>
      <c r="AB170" s="196">
        <v>500</v>
      </c>
      <c r="AC170" s="196"/>
      <c r="AD170" s="196">
        <v>0</v>
      </c>
      <c r="AE170" s="196">
        <f>AD170-'CSVC 2024'!O170</f>
        <v>0</v>
      </c>
      <c r="AF170" s="302"/>
    </row>
    <row r="171" spans="1:32" ht="18" customHeight="1">
      <c r="A171" s="173"/>
      <c r="B171" s="254" t="s">
        <v>228</v>
      </c>
      <c r="C171" s="231">
        <v>3000</v>
      </c>
      <c r="D171" s="50">
        <v>7000</v>
      </c>
      <c r="E171" s="195">
        <v>13</v>
      </c>
      <c r="F171" s="195">
        <v>-1</v>
      </c>
      <c r="G171" s="195"/>
      <c r="H171" s="195"/>
      <c r="I171" s="328">
        <v>6</v>
      </c>
      <c r="J171" s="324">
        <f>I171-'CSVC 2024'!E171</f>
        <v>0</v>
      </c>
      <c r="K171" s="323">
        <v>4</v>
      </c>
      <c r="L171" s="327">
        <f>K171-'CSVC 2024'!F171</f>
        <v>0</v>
      </c>
      <c r="M171" s="323">
        <v>70</v>
      </c>
      <c r="N171" s="327">
        <f>M171-'CSVC 2024'!G171</f>
        <v>0</v>
      </c>
      <c r="O171" s="323">
        <v>1</v>
      </c>
      <c r="P171" s="327">
        <f>O171-'CSVC 2024'!H171</f>
        <v>0</v>
      </c>
      <c r="Q171" s="323">
        <v>2</v>
      </c>
      <c r="R171" s="327">
        <f>Q171-'CSVC 2024'!I171</f>
        <v>2</v>
      </c>
      <c r="S171" s="323">
        <v>100</v>
      </c>
      <c r="T171" s="327">
        <f>S171-'CSVC 2024'!J171</f>
        <v>0</v>
      </c>
      <c r="U171" s="323">
        <v>55</v>
      </c>
      <c r="V171" s="327">
        <f>U171-'CSVC 2024'!K171</f>
        <v>0</v>
      </c>
      <c r="W171" s="323"/>
      <c r="X171" s="327">
        <f>W171-'CSVC 2024'!L171</f>
        <v>0</v>
      </c>
      <c r="Y171" s="323"/>
      <c r="Z171" s="323">
        <v>1241</v>
      </c>
      <c r="AA171" s="327">
        <f>Z171-'CSVC 2024'!M171</f>
        <v>0</v>
      </c>
      <c r="AB171" s="323"/>
      <c r="AC171" s="196">
        <f>AB171-'CSVC 2024'!N171</f>
        <v>0</v>
      </c>
      <c r="AD171" s="323"/>
      <c r="AE171" s="196">
        <f>AD171-'CSVC 2024'!O171</f>
        <v>0</v>
      </c>
      <c r="AF171" s="318"/>
    </row>
    <row r="172" spans="1:32" ht="15.75" customHeight="1">
      <c r="A172" s="228"/>
      <c r="B172" s="254" t="s">
        <v>230</v>
      </c>
      <c r="C172" s="231"/>
      <c r="D172" s="50">
        <v>1116</v>
      </c>
      <c r="E172" s="195">
        <v>11</v>
      </c>
      <c r="F172" s="195">
        <v>0</v>
      </c>
      <c r="G172" s="195"/>
      <c r="H172" s="195"/>
      <c r="I172" s="328">
        <v>4</v>
      </c>
      <c r="J172" s="324">
        <f>I172-'CSVC 2024'!E172</f>
        <v>0</v>
      </c>
      <c r="K172" s="323">
        <v>2</v>
      </c>
      <c r="L172" s="327">
        <f>K172-'CSVC 2024'!F172</f>
        <v>0</v>
      </c>
      <c r="M172" s="323">
        <v>40</v>
      </c>
      <c r="N172" s="327">
        <f>M172-'CSVC 2024'!G172</f>
        <v>0</v>
      </c>
      <c r="O172" s="323">
        <v>1</v>
      </c>
      <c r="P172" s="327">
        <f>O172-'CSVC 2024'!H172</f>
        <v>0</v>
      </c>
      <c r="Q172" s="323">
        <v>2</v>
      </c>
      <c r="R172" s="327">
        <f>Q172-'CSVC 2024'!I172</f>
        <v>2</v>
      </c>
      <c r="S172" s="323"/>
      <c r="T172" s="327">
        <f>S172-'CSVC 2024'!J172</f>
        <v>0</v>
      </c>
      <c r="U172" s="323">
        <v>40</v>
      </c>
      <c r="V172" s="327">
        <f>U172-'CSVC 2024'!K172</f>
        <v>0</v>
      </c>
      <c r="W172" s="323"/>
      <c r="X172" s="327">
        <f>W172-'CSVC 2024'!L172</f>
        <v>0</v>
      </c>
      <c r="Y172" s="323"/>
      <c r="Z172" s="323">
        <v>1350</v>
      </c>
      <c r="AA172" s="327">
        <f>Z172-'CSVC 2024'!M172</f>
        <v>0</v>
      </c>
      <c r="AB172" s="323"/>
      <c r="AC172" s="196">
        <f>AB172-'CSVC 2024'!N172</f>
        <v>0</v>
      </c>
      <c r="AD172" s="323"/>
      <c r="AE172" s="196">
        <f>AD172-'CSVC 2024'!O172</f>
        <v>0</v>
      </c>
      <c r="AF172" s="318"/>
    </row>
    <row r="173" spans="1:32" s="222" customFormat="1">
      <c r="A173" s="215">
        <v>3</v>
      </c>
      <c r="B173" s="223" t="s">
        <v>231</v>
      </c>
      <c r="C173" s="217">
        <v>0</v>
      </c>
      <c r="D173" s="217">
        <v>10000</v>
      </c>
      <c r="E173" s="195">
        <v>15</v>
      </c>
      <c r="F173" s="195">
        <v>-2</v>
      </c>
      <c r="G173" s="195"/>
      <c r="H173" s="195"/>
      <c r="I173" s="196">
        <v>10</v>
      </c>
      <c r="J173" s="324">
        <f>I173-'CSVC 2024'!E173</f>
        <v>0</v>
      </c>
      <c r="K173" s="196">
        <v>5</v>
      </c>
      <c r="L173" s="327">
        <f>K173-'CSVC 2024'!F173</f>
        <v>0</v>
      </c>
      <c r="M173" s="327">
        <f>'CSVC 2024'!G173</f>
        <v>120</v>
      </c>
      <c r="N173" s="327">
        <f>M173-'CSVC 2024'!G173</f>
        <v>0</v>
      </c>
      <c r="O173" s="196">
        <v>5</v>
      </c>
      <c r="P173" s="327">
        <f>O173-'CSVC 2024'!H173</f>
        <v>0</v>
      </c>
      <c r="Q173" s="196">
        <v>6</v>
      </c>
      <c r="R173" s="327">
        <f>Q173-'CSVC 2024'!I173</f>
        <v>0</v>
      </c>
      <c r="S173" s="327">
        <f>'CSVC 2024'!J173</f>
        <v>500</v>
      </c>
      <c r="T173" s="327">
        <f>S173-'CSVC 2024'!J173</f>
        <v>0</v>
      </c>
      <c r="U173" s="327">
        <f>'CSVC 2024'!K173</f>
        <v>240</v>
      </c>
      <c r="V173" s="327">
        <f>U173-'CSVC 2024'!K173</f>
        <v>0</v>
      </c>
      <c r="W173" s="196">
        <v>1</v>
      </c>
      <c r="X173" s="327">
        <f>W173-'CSVC 2024'!L173</f>
        <v>1</v>
      </c>
      <c r="Y173" s="327">
        <v>1</v>
      </c>
      <c r="Z173" s="327">
        <f>'CSVC 2024'!M173</f>
        <v>3000</v>
      </c>
      <c r="AA173" s="327">
        <f>Z173-'CSVC 2024'!M173</f>
        <v>0</v>
      </c>
      <c r="AB173" s="327">
        <f>'CSVC 2024'!N173</f>
        <v>1000</v>
      </c>
      <c r="AC173" s="196">
        <f>AB173-'CSVC 2024'!N173</f>
        <v>0</v>
      </c>
      <c r="AD173" s="327">
        <f>'CSVC 2024'!O173</f>
        <v>0</v>
      </c>
      <c r="AE173" s="196">
        <f>AD173-'CSVC 2024'!O173</f>
        <v>0</v>
      </c>
      <c r="AF173" s="302"/>
    </row>
    <row r="174" spans="1:32">
      <c r="A174" s="173"/>
      <c r="B174" s="247" t="s">
        <v>232</v>
      </c>
      <c r="C174" s="231"/>
      <c r="D174" s="50"/>
      <c r="E174" s="195">
        <v>0</v>
      </c>
      <c r="F174" s="195"/>
      <c r="G174" s="195"/>
      <c r="H174" s="195"/>
      <c r="I174" s="328"/>
      <c r="J174" s="324">
        <f>I174-'CSVC 2024'!E174</f>
        <v>0</v>
      </c>
      <c r="K174" s="323"/>
      <c r="L174" s="327">
        <f>K174-'CSVC 2024'!F174</f>
        <v>0</v>
      </c>
      <c r="M174" s="323"/>
      <c r="N174" s="327">
        <f>M174-'CSVC 2024'!G174</f>
        <v>0</v>
      </c>
      <c r="O174" s="323"/>
      <c r="P174" s="327">
        <f>O174-'CSVC 2024'!H174</f>
        <v>0</v>
      </c>
      <c r="Q174" s="323"/>
      <c r="R174" s="327">
        <f>Q174-'CSVC 2024'!I174</f>
        <v>0</v>
      </c>
      <c r="S174" s="323"/>
      <c r="T174" s="327">
        <f>S174-'CSVC 2024'!J174</f>
        <v>0</v>
      </c>
      <c r="U174" s="323"/>
      <c r="V174" s="327">
        <f>U174-'CSVC 2024'!K174</f>
        <v>0</v>
      </c>
      <c r="W174" s="323"/>
      <c r="X174" s="327">
        <f>W174-'CSVC 2024'!L174</f>
        <v>0</v>
      </c>
      <c r="Y174" s="323"/>
      <c r="Z174" s="323"/>
      <c r="AA174" s="327">
        <f>Z174-'CSVC 2024'!M174</f>
        <v>0</v>
      </c>
      <c r="AB174" s="323"/>
      <c r="AC174" s="196">
        <f>AB174-'CSVC 2024'!N174</f>
        <v>0</v>
      </c>
      <c r="AD174" s="323"/>
      <c r="AE174" s="196">
        <f>AD174-'CSVC 2024'!O174</f>
        <v>0</v>
      </c>
      <c r="AF174" s="318"/>
    </row>
    <row r="175" spans="1:32">
      <c r="A175" s="228"/>
      <c r="B175" s="247" t="s">
        <v>132</v>
      </c>
      <c r="C175" s="231"/>
      <c r="D175" s="50">
        <v>10000</v>
      </c>
      <c r="E175" s="195"/>
      <c r="F175" s="195"/>
      <c r="G175" s="195"/>
      <c r="H175" s="195"/>
      <c r="I175" s="328"/>
      <c r="J175" s="324">
        <f>I175-'CSVC 2024'!E175</f>
        <v>0</v>
      </c>
      <c r="K175" s="323"/>
      <c r="L175" s="327">
        <f>K175-'CSVC 2024'!F175</f>
        <v>0</v>
      </c>
      <c r="M175" s="323"/>
      <c r="N175" s="327">
        <f>M175-'CSVC 2024'!G175</f>
        <v>0</v>
      </c>
      <c r="O175" s="323"/>
      <c r="P175" s="327">
        <f>O175-'CSVC 2024'!H175</f>
        <v>0</v>
      </c>
      <c r="Q175" s="323"/>
      <c r="R175" s="327">
        <f>Q175-'CSVC 2024'!I175</f>
        <v>0</v>
      </c>
      <c r="S175" s="323"/>
      <c r="T175" s="327">
        <f>S175-'CSVC 2024'!J175</f>
        <v>0</v>
      </c>
      <c r="U175" s="323"/>
      <c r="V175" s="327">
        <f>U175-'CSVC 2024'!K175</f>
        <v>0</v>
      </c>
      <c r="W175" s="323"/>
      <c r="X175" s="327">
        <f>W175-'CSVC 2024'!L175</f>
        <v>0</v>
      </c>
      <c r="Y175" s="323"/>
      <c r="Z175" s="323"/>
      <c r="AA175" s="327">
        <f>Z175-'CSVC 2024'!M175</f>
        <v>0</v>
      </c>
      <c r="AB175" s="323"/>
      <c r="AC175" s="196">
        <f>AB175-'CSVC 2024'!N175</f>
        <v>0</v>
      </c>
      <c r="AD175" s="323"/>
      <c r="AE175" s="196">
        <f>AD175-'CSVC 2024'!O175</f>
        <v>0</v>
      </c>
      <c r="AF175" s="318"/>
    </row>
    <row r="176" spans="1:32" s="184" customFormat="1" ht="11.4">
      <c r="A176" s="189" t="s">
        <v>233</v>
      </c>
      <c r="B176" s="190" t="s">
        <v>234</v>
      </c>
      <c r="C176" s="282">
        <f t="shared" ref="C176:AE176" si="82">SUM(C177,C182,C186,C181,C180)</f>
        <v>2000</v>
      </c>
      <c r="D176" s="282">
        <f t="shared" si="82"/>
        <v>46649.3</v>
      </c>
      <c r="E176" s="282">
        <f t="shared" si="82"/>
        <v>101</v>
      </c>
      <c r="F176" s="282">
        <f t="shared" si="82"/>
        <v>-5</v>
      </c>
      <c r="G176" s="282">
        <f t="shared" si="82"/>
        <v>0</v>
      </c>
      <c r="H176" s="282">
        <f t="shared" si="82"/>
        <v>24</v>
      </c>
      <c r="I176" s="282">
        <f t="shared" si="82"/>
        <v>23</v>
      </c>
      <c r="J176" s="282">
        <f t="shared" si="82"/>
        <v>0</v>
      </c>
      <c r="K176" s="282">
        <f t="shared" si="82"/>
        <v>21</v>
      </c>
      <c r="L176" s="282">
        <f t="shared" si="82"/>
        <v>0</v>
      </c>
      <c r="M176" s="282">
        <f t="shared" si="82"/>
        <v>315</v>
      </c>
      <c r="N176" s="282">
        <f t="shared" si="82"/>
        <v>0</v>
      </c>
      <c r="O176" s="282">
        <f t="shared" si="82"/>
        <v>15</v>
      </c>
      <c r="P176" s="282">
        <f t="shared" si="82"/>
        <v>1</v>
      </c>
      <c r="Q176" s="282">
        <f t="shared" si="82"/>
        <v>10</v>
      </c>
      <c r="R176" s="282">
        <f t="shared" si="82"/>
        <v>7</v>
      </c>
      <c r="S176" s="282">
        <f t="shared" si="82"/>
        <v>770</v>
      </c>
      <c r="T176" s="282">
        <f t="shared" si="82"/>
        <v>0</v>
      </c>
      <c r="U176" s="282">
        <f t="shared" si="82"/>
        <v>590</v>
      </c>
      <c r="V176" s="282">
        <f t="shared" si="82"/>
        <v>0</v>
      </c>
      <c r="W176" s="282">
        <f t="shared" si="82"/>
        <v>1</v>
      </c>
      <c r="X176" s="282">
        <f t="shared" si="82"/>
        <v>1</v>
      </c>
      <c r="Y176" s="282">
        <f t="shared" si="82"/>
        <v>0</v>
      </c>
      <c r="Z176" s="282">
        <f t="shared" si="82"/>
        <v>13120</v>
      </c>
      <c r="AA176" s="282">
        <f t="shared" si="82"/>
        <v>0</v>
      </c>
      <c r="AB176" s="282">
        <f t="shared" si="82"/>
        <v>10182</v>
      </c>
      <c r="AC176" s="282">
        <f t="shared" si="82"/>
        <v>0</v>
      </c>
      <c r="AD176" s="282">
        <f t="shared" si="82"/>
        <v>2</v>
      </c>
      <c r="AE176" s="282">
        <f t="shared" si="82"/>
        <v>0</v>
      </c>
      <c r="AF176" s="187"/>
    </row>
    <row r="177" spans="1:32" s="227" customFormat="1" ht="11.4">
      <c r="A177" s="215">
        <v>1</v>
      </c>
      <c r="B177" s="257" t="s">
        <v>235</v>
      </c>
      <c r="C177" s="283">
        <v>2000</v>
      </c>
      <c r="D177" s="283">
        <v>8154.4</v>
      </c>
      <c r="E177" s="195">
        <v>23</v>
      </c>
      <c r="F177" s="195">
        <v>0</v>
      </c>
      <c r="G177" s="195"/>
      <c r="H177" s="195"/>
      <c r="I177" s="283">
        <v>6</v>
      </c>
      <c r="J177" s="324">
        <f>I177-'CSVC 2024'!E177</f>
        <v>0</v>
      </c>
      <c r="K177" s="283">
        <v>10</v>
      </c>
      <c r="L177" s="327">
        <f>K177-'CSVC 2024'!F177</f>
        <v>0</v>
      </c>
      <c r="M177" s="283">
        <v>100</v>
      </c>
      <c r="N177" s="327">
        <f>M177-'CSVC 2024'!G177</f>
        <v>0</v>
      </c>
      <c r="O177" s="283">
        <v>6</v>
      </c>
      <c r="P177" s="327">
        <f>O177-'CSVC 2024'!H177</f>
        <v>0</v>
      </c>
      <c r="Q177" s="283">
        <v>0</v>
      </c>
      <c r="R177" s="327">
        <f>Q177-'CSVC 2024'!I177</f>
        <v>0</v>
      </c>
      <c r="S177" s="283">
        <v>0</v>
      </c>
      <c r="T177" s="327">
        <f>S177-'CSVC 2024'!J177</f>
        <v>0</v>
      </c>
      <c r="U177" s="283">
        <v>230</v>
      </c>
      <c r="V177" s="327">
        <f>U177-'CSVC 2024'!K177</f>
        <v>0</v>
      </c>
      <c r="W177" s="283">
        <v>0</v>
      </c>
      <c r="X177" s="327">
        <f>W177-'CSVC 2024'!L177</f>
        <v>0</v>
      </c>
      <c r="Y177" s="283"/>
      <c r="Z177" s="283">
        <v>3200</v>
      </c>
      <c r="AA177" s="327">
        <f>Z177-'CSVC 2024'!M177</f>
        <v>0</v>
      </c>
      <c r="AB177" s="283">
        <v>3600</v>
      </c>
      <c r="AC177" s="196">
        <f>AB177-'CSVC 2024'!N177</f>
        <v>0</v>
      </c>
      <c r="AD177" s="283">
        <v>2</v>
      </c>
      <c r="AE177" s="196">
        <f>AD177-'CSVC 2024'!O177</f>
        <v>0</v>
      </c>
      <c r="AF177" s="302"/>
    </row>
    <row r="178" spans="1:32">
      <c r="A178" s="173"/>
      <c r="B178" s="254" t="s">
        <v>236</v>
      </c>
      <c r="C178" s="231">
        <v>2000</v>
      </c>
      <c r="D178" s="50">
        <v>4954.3999999999996</v>
      </c>
      <c r="E178" s="195">
        <v>9</v>
      </c>
      <c r="F178" s="195">
        <v>0</v>
      </c>
      <c r="G178" s="195"/>
      <c r="H178" s="195"/>
      <c r="I178" s="328">
        <v>3</v>
      </c>
      <c r="J178" s="324">
        <f>I178-'CSVC 2024'!E178</f>
        <v>0</v>
      </c>
      <c r="K178" s="323">
        <v>5</v>
      </c>
      <c r="L178" s="327">
        <f>K178-'CSVC 2024'!F178</f>
        <v>0</v>
      </c>
      <c r="M178" s="323">
        <v>100</v>
      </c>
      <c r="N178" s="327">
        <f>M178-'CSVC 2024'!G178</f>
        <v>0</v>
      </c>
      <c r="O178" s="323">
        <v>3</v>
      </c>
      <c r="P178" s="327">
        <f>O178-'CSVC 2024'!H178</f>
        <v>0</v>
      </c>
      <c r="Q178" s="323"/>
      <c r="R178" s="327">
        <f>Q178-'CSVC 2024'!I178</f>
        <v>0</v>
      </c>
      <c r="S178" s="323"/>
      <c r="T178" s="327">
        <f>S178-'CSVC 2024'!J178</f>
        <v>0</v>
      </c>
      <c r="U178" s="323">
        <v>90</v>
      </c>
      <c r="V178" s="327">
        <f>U178-'CSVC 2024'!K178</f>
        <v>0</v>
      </c>
      <c r="W178" s="323"/>
      <c r="X178" s="327">
        <f>W178-'CSVC 2024'!L178</f>
        <v>0</v>
      </c>
      <c r="Y178" s="323"/>
      <c r="Z178" s="323">
        <v>1200</v>
      </c>
      <c r="AA178" s="327">
        <f>Z178-'CSVC 2024'!M178</f>
        <v>0</v>
      </c>
      <c r="AB178" s="323">
        <v>600</v>
      </c>
      <c r="AC178" s="196">
        <f>AB178-'CSVC 2024'!N178</f>
        <v>0</v>
      </c>
      <c r="AD178" s="323">
        <v>1</v>
      </c>
      <c r="AE178" s="196">
        <f>AD178-'CSVC 2024'!O178</f>
        <v>0</v>
      </c>
      <c r="AF178" s="318"/>
    </row>
    <row r="179" spans="1:32">
      <c r="A179" s="228"/>
      <c r="B179" s="254" t="s">
        <v>237</v>
      </c>
      <c r="C179" s="231"/>
      <c r="D179" s="50">
        <v>3200</v>
      </c>
      <c r="E179" s="195">
        <v>14</v>
      </c>
      <c r="F179" s="195">
        <v>0</v>
      </c>
      <c r="G179" s="195"/>
      <c r="H179" s="195"/>
      <c r="I179" s="328">
        <v>3</v>
      </c>
      <c r="J179" s="324">
        <f>I179-'CSVC 2024'!E179</f>
        <v>0</v>
      </c>
      <c r="K179" s="323">
        <v>5</v>
      </c>
      <c r="L179" s="327">
        <f>K179-'CSVC 2024'!F179</f>
        <v>0</v>
      </c>
      <c r="M179" s="323">
        <v>0</v>
      </c>
      <c r="N179" s="327">
        <f>M179-'CSVC 2024'!G179</f>
        <v>0</v>
      </c>
      <c r="O179" s="323">
        <v>3</v>
      </c>
      <c r="P179" s="327">
        <f>O179-'CSVC 2024'!H179</f>
        <v>0</v>
      </c>
      <c r="Q179" s="323"/>
      <c r="R179" s="327">
        <f>Q179-'CSVC 2024'!I179</f>
        <v>0</v>
      </c>
      <c r="S179" s="323"/>
      <c r="T179" s="327">
        <f>S179-'CSVC 2024'!J179</f>
        <v>0</v>
      </c>
      <c r="U179" s="323">
        <v>140</v>
      </c>
      <c r="V179" s="327">
        <f>U179-'CSVC 2024'!K179</f>
        <v>0</v>
      </c>
      <c r="W179" s="323"/>
      <c r="X179" s="327">
        <f>W179-'CSVC 2024'!L179</f>
        <v>0</v>
      </c>
      <c r="Y179" s="323"/>
      <c r="Z179" s="323">
        <v>2000</v>
      </c>
      <c r="AA179" s="327">
        <f>Z179-'CSVC 2024'!M179</f>
        <v>0</v>
      </c>
      <c r="AB179" s="323">
        <v>3000</v>
      </c>
      <c r="AC179" s="196">
        <f>AB179-'CSVC 2024'!N179</f>
        <v>0</v>
      </c>
      <c r="AD179" s="323">
        <v>1</v>
      </c>
      <c r="AE179" s="196">
        <f>AD179-'CSVC 2024'!O179</f>
        <v>0</v>
      </c>
      <c r="AF179" s="318"/>
    </row>
    <row r="180" spans="1:32" s="222" customFormat="1">
      <c r="A180" s="215">
        <v>2</v>
      </c>
      <c r="B180" s="257" t="s">
        <v>238</v>
      </c>
      <c r="C180" s="218"/>
      <c r="D180" s="50">
        <v>6500</v>
      </c>
      <c r="E180" s="195"/>
      <c r="F180" s="195"/>
      <c r="G180" s="195"/>
      <c r="H180" s="195"/>
      <c r="I180" s="326"/>
      <c r="J180" s="324">
        <f>I180-'CSVC 2024'!E180</f>
        <v>0</v>
      </c>
      <c r="K180" s="327"/>
      <c r="L180" s="327">
        <f>K180-'CSVC 2024'!F180</f>
        <v>0</v>
      </c>
      <c r="M180" s="327"/>
      <c r="N180" s="327">
        <f>M180-'CSVC 2024'!G180</f>
        <v>0</v>
      </c>
      <c r="O180" s="327"/>
      <c r="P180" s="327">
        <f>O180-'CSVC 2024'!H180</f>
        <v>0</v>
      </c>
      <c r="Q180" s="327"/>
      <c r="R180" s="327">
        <f>Q180-'CSVC 2024'!I180</f>
        <v>0</v>
      </c>
      <c r="S180" s="327"/>
      <c r="T180" s="327">
        <f>S180-'CSVC 2024'!J180</f>
        <v>0</v>
      </c>
      <c r="U180" s="327"/>
      <c r="V180" s="327">
        <f>U180-'CSVC 2024'!K180</f>
        <v>0</v>
      </c>
      <c r="W180" s="327"/>
      <c r="X180" s="327">
        <f>W180-'CSVC 2024'!L180</f>
        <v>0</v>
      </c>
      <c r="Y180" s="327"/>
      <c r="Z180" s="327"/>
      <c r="AA180" s="327">
        <f>Z180-'CSVC 2024'!M180</f>
        <v>0</v>
      </c>
      <c r="AB180" s="327"/>
      <c r="AC180" s="196">
        <f>AB180-'CSVC 2024'!N180</f>
        <v>0</v>
      </c>
      <c r="AD180" s="327"/>
      <c r="AE180" s="196">
        <f>AD180-'CSVC 2024'!O180</f>
        <v>0</v>
      </c>
      <c r="AF180" s="302"/>
    </row>
    <row r="181" spans="1:32">
      <c r="A181" s="228"/>
      <c r="B181" s="216" t="s">
        <v>62</v>
      </c>
      <c r="C181" s="231"/>
      <c r="D181" s="50">
        <v>0</v>
      </c>
      <c r="E181" s="195"/>
      <c r="F181" s="195"/>
      <c r="G181" s="195"/>
      <c r="H181" s="195"/>
      <c r="I181" s="328"/>
      <c r="J181" s="324">
        <f>I181-'CSVC 2024'!E181</f>
        <v>0</v>
      </c>
      <c r="K181" s="323"/>
      <c r="L181" s="327">
        <f>K181-'CSVC 2024'!F181</f>
        <v>0</v>
      </c>
      <c r="M181" s="323"/>
      <c r="N181" s="327">
        <f>M181-'CSVC 2024'!G181</f>
        <v>0</v>
      </c>
      <c r="O181" s="323"/>
      <c r="P181" s="327">
        <f>O181-'CSVC 2024'!H181</f>
        <v>0</v>
      </c>
      <c r="Q181" s="323"/>
      <c r="R181" s="327">
        <f>Q181-'CSVC 2024'!I181</f>
        <v>0</v>
      </c>
      <c r="S181" s="323"/>
      <c r="T181" s="327">
        <f>S181-'CSVC 2024'!J181</f>
        <v>0</v>
      </c>
      <c r="U181" s="323"/>
      <c r="V181" s="327">
        <f>U181-'CSVC 2024'!K181</f>
        <v>0</v>
      </c>
      <c r="W181" s="323"/>
      <c r="X181" s="327">
        <f>W181-'CSVC 2024'!L181</f>
        <v>0</v>
      </c>
      <c r="Y181" s="323"/>
      <c r="Z181" s="323"/>
      <c r="AA181" s="327">
        <f>Z181-'CSVC 2024'!M181</f>
        <v>0</v>
      </c>
      <c r="AB181" s="323"/>
      <c r="AC181" s="196">
        <f>AB181-'CSVC 2024'!N181</f>
        <v>0</v>
      </c>
      <c r="AD181" s="323"/>
      <c r="AE181" s="196">
        <f>AD181-'CSVC 2024'!O181</f>
        <v>0</v>
      </c>
      <c r="AF181" s="318"/>
    </row>
    <row r="182" spans="1:32" s="222" customFormat="1">
      <c r="A182" s="215">
        <v>3</v>
      </c>
      <c r="B182" s="257" t="s">
        <v>239</v>
      </c>
      <c r="C182" s="217">
        <v>0</v>
      </c>
      <c r="D182" s="50">
        <v>17427.5</v>
      </c>
      <c r="E182" s="195">
        <v>48</v>
      </c>
      <c r="F182" s="195">
        <v>-1</v>
      </c>
      <c r="G182" s="195"/>
      <c r="H182" s="195"/>
      <c r="I182" s="196">
        <v>12</v>
      </c>
      <c r="J182" s="324">
        <f>I182-'CSVC 2024'!E182</f>
        <v>0</v>
      </c>
      <c r="K182" s="196">
        <v>8</v>
      </c>
      <c r="L182" s="327">
        <f>K182-'CSVC 2024'!F182</f>
        <v>0</v>
      </c>
      <c r="M182" s="196">
        <v>120</v>
      </c>
      <c r="N182" s="327">
        <f>M182-'CSVC 2024'!G182</f>
        <v>0</v>
      </c>
      <c r="O182" s="196">
        <v>4</v>
      </c>
      <c r="P182" s="327">
        <f>O182-'CSVC 2024'!H182</f>
        <v>0</v>
      </c>
      <c r="Q182" s="196">
        <v>4</v>
      </c>
      <c r="R182" s="327">
        <f>Q182-'CSVC 2024'!I182</f>
        <v>4</v>
      </c>
      <c r="S182" s="196">
        <v>120</v>
      </c>
      <c r="T182" s="327">
        <f>S182-'CSVC 2024'!J182</f>
        <v>0</v>
      </c>
      <c r="U182" s="196">
        <v>240</v>
      </c>
      <c r="V182" s="327">
        <f>U182-'CSVC 2024'!K182</f>
        <v>0</v>
      </c>
      <c r="W182" s="196">
        <v>1</v>
      </c>
      <c r="X182" s="327">
        <f>W182-'CSVC 2024'!L182</f>
        <v>1</v>
      </c>
      <c r="Y182" s="196"/>
      <c r="Z182" s="196">
        <f>SUM(Z183:Z185)</f>
        <v>4300</v>
      </c>
      <c r="AA182" s="196">
        <f t="shared" ref="AA182:AD182" si="83">SUM(AA183:AA185)</f>
        <v>0</v>
      </c>
      <c r="AB182" s="196">
        <f t="shared" si="83"/>
        <v>0</v>
      </c>
      <c r="AC182" s="196">
        <f>AB182-'CSVC 2024'!N182</f>
        <v>0</v>
      </c>
      <c r="AD182" s="196">
        <f t="shared" si="83"/>
        <v>0</v>
      </c>
      <c r="AE182" s="196">
        <f>AD182-'CSVC 2024'!O182</f>
        <v>0</v>
      </c>
      <c r="AF182" s="302"/>
    </row>
    <row r="183" spans="1:32">
      <c r="A183" s="173"/>
      <c r="B183" s="254" t="s">
        <v>236</v>
      </c>
      <c r="C183" s="50"/>
      <c r="D183" s="50">
        <v>6831.5</v>
      </c>
      <c r="E183" s="195">
        <v>30</v>
      </c>
      <c r="F183" s="195">
        <v>-1</v>
      </c>
      <c r="G183" s="195"/>
      <c r="H183" s="195"/>
      <c r="I183" s="323">
        <v>6</v>
      </c>
      <c r="J183" s="324">
        <f>I183-'CSVC 2024'!E183</f>
        <v>0</v>
      </c>
      <c r="K183" s="323">
        <v>4</v>
      </c>
      <c r="L183" s="327">
        <f>K183-'CSVC 2024'!F183</f>
        <v>0</v>
      </c>
      <c r="M183" s="323">
        <v>60</v>
      </c>
      <c r="N183" s="327">
        <f>M183-'CSVC 2024'!G183</f>
        <v>0</v>
      </c>
      <c r="O183" s="323">
        <v>2</v>
      </c>
      <c r="P183" s="327">
        <f>O183-'CSVC 2024'!H183</f>
        <v>0</v>
      </c>
      <c r="Q183" s="323">
        <v>2</v>
      </c>
      <c r="R183" s="327">
        <f>Q183-'CSVC 2024'!I183</f>
        <v>2</v>
      </c>
      <c r="S183" s="323">
        <v>60</v>
      </c>
      <c r="T183" s="327">
        <f>S183-'CSVC 2024'!J183</f>
        <v>0</v>
      </c>
      <c r="U183" s="323">
        <v>120</v>
      </c>
      <c r="V183" s="327">
        <f>U183-'CSVC 2024'!K183</f>
        <v>0</v>
      </c>
      <c r="W183" s="323"/>
      <c r="X183" s="327">
        <f>W183-'CSVC 2024'!L183</f>
        <v>0</v>
      </c>
      <c r="Y183" s="323"/>
      <c r="Z183" s="323">
        <v>2150</v>
      </c>
      <c r="AA183" s="327">
        <f>Z183-'CSVC 2024'!M183</f>
        <v>0</v>
      </c>
      <c r="AB183" s="323"/>
      <c r="AC183" s="196">
        <f>AB183-'CSVC 2024'!N183</f>
        <v>0</v>
      </c>
      <c r="AD183" s="323"/>
      <c r="AE183" s="196">
        <f>AD183-'CSVC 2024'!O183</f>
        <v>0</v>
      </c>
      <c r="AF183" s="318"/>
    </row>
    <row r="184" spans="1:32">
      <c r="A184" s="228"/>
      <c r="B184" s="254" t="s">
        <v>240</v>
      </c>
      <c r="C184" s="50"/>
      <c r="D184" s="50">
        <v>9500</v>
      </c>
      <c r="E184" s="195">
        <v>18</v>
      </c>
      <c r="F184" s="195">
        <v>-2</v>
      </c>
      <c r="G184" s="195"/>
      <c r="H184" s="195"/>
      <c r="I184" s="323">
        <v>6</v>
      </c>
      <c r="J184" s="324">
        <f>I184-'CSVC 2024'!E184</f>
        <v>0</v>
      </c>
      <c r="K184" s="323">
        <v>4</v>
      </c>
      <c r="L184" s="327">
        <f>K184-'CSVC 2024'!F184</f>
        <v>0</v>
      </c>
      <c r="M184" s="323">
        <v>60</v>
      </c>
      <c r="N184" s="327">
        <f>M184-'CSVC 2024'!G184</f>
        <v>0</v>
      </c>
      <c r="O184" s="323">
        <v>2</v>
      </c>
      <c r="P184" s="327">
        <f>O184-'CSVC 2024'!H184</f>
        <v>0</v>
      </c>
      <c r="Q184" s="323">
        <v>2</v>
      </c>
      <c r="R184" s="327">
        <f>Q184-'CSVC 2024'!I184</f>
        <v>2</v>
      </c>
      <c r="S184" s="323">
        <v>60</v>
      </c>
      <c r="T184" s="327">
        <f>S184-'CSVC 2024'!J184</f>
        <v>0</v>
      </c>
      <c r="U184" s="323">
        <v>120</v>
      </c>
      <c r="V184" s="327">
        <f>U184-'CSVC 2024'!K184</f>
        <v>0</v>
      </c>
      <c r="W184" s="323">
        <v>1</v>
      </c>
      <c r="X184" s="327">
        <f>W184-'CSVC 2024'!L184</f>
        <v>1</v>
      </c>
      <c r="Y184" s="323"/>
      <c r="Z184" s="323">
        <v>2150</v>
      </c>
      <c r="AA184" s="327">
        <f>Z184-'CSVC 2024'!M184</f>
        <v>0</v>
      </c>
      <c r="AB184" s="323"/>
      <c r="AC184" s="196">
        <f>AB184-'CSVC 2024'!N184</f>
        <v>0</v>
      </c>
      <c r="AD184" s="323"/>
      <c r="AE184" s="196">
        <f>AD184-'CSVC 2024'!O184</f>
        <v>0</v>
      </c>
      <c r="AF184" s="318"/>
    </row>
    <row r="185" spans="1:32">
      <c r="A185" s="228"/>
      <c r="B185" s="254" t="s">
        <v>241</v>
      </c>
      <c r="C185" s="50"/>
      <c r="D185" s="50"/>
      <c r="E185" s="195">
        <v>0</v>
      </c>
      <c r="F185" s="195">
        <v>2</v>
      </c>
      <c r="G185" s="195"/>
      <c r="H185" s="195"/>
      <c r="I185" s="323"/>
      <c r="J185" s="324">
        <f>I185-'CSVC 2024'!E185</f>
        <v>0</v>
      </c>
      <c r="K185" s="323"/>
      <c r="L185" s="327">
        <f>K185-'CSVC 2024'!F185</f>
        <v>0</v>
      </c>
      <c r="M185" s="323"/>
      <c r="N185" s="327">
        <f>M185-'CSVC 2024'!G185</f>
        <v>0</v>
      </c>
      <c r="O185" s="323"/>
      <c r="P185" s="327">
        <f>O185-'CSVC 2024'!H185</f>
        <v>0</v>
      </c>
      <c r="Q185" s="323"/>
      <c r="R185" s="327">
        <f>Q185-'CSVC 2024'!I185</f>
        <v>0</v>
      </c>
      <c r="S185" s="323"/>
      <c r="T185" s="327">
        <f>S185-'CSVC 2024'!J185</f>
        <v>0</v>
      </c>
      <c r="U185" s="323"/>
      <c r="V185" s="327">
        <f>U185-'CSVC 2024'!K185</f>
        <v>0</v>
      </c>
      <c r="W185" s="323"/>
      <c r="X185" s="327">
        <f>W185-'CSVC 2024'!L185</f>
        <v>0</v>
      </c>
      <c r="Y185" s="323"/>
      <c r="Z185" s="323"/>
      <c r="AA185" s="327">
        <f>Z185-'CSVC 2024'!M185</f>
        <v>0</v>
      </c>
      <c r="AB185" s="323"/>
      <c r="AC185" s="196">
        <f>AB185-'CSVC 2024'!N185</f>
        <v>0</v>
      </c>
      <c r="AD185" s="323"/>
      <c r="AE185" s="196">
        <f>AD185-'CSVC 2024'!O185</f>
        <v>0</v>
      </c>
      <c r="AF185" s="318"/>
    </row>
    <row r="186" spans="1:32" s="222" customFormat="1">
      <c r="A186" s="215">
        <v>4</v>
      </c>
      <c r="B186" s="257" t="s">
        <v>243</v>
      </c>
      <c r="C186" s="218"/>
      <c r="D186" s="50">
        <v>14567.4</v>
      </c>
      <c r="E186" s="195">
        <v>30</v>
      </c>
      <c r="F186" s="195">
        <v>-4</v>
      </c>
      <c r="G186" s="195"/>
      <c r="H186" s="195">
        <v>24</v>
      </c>
      <c r="I186" s="326">
        <v>5</v>
      </c>
      <c r="J186" s="324">
        <f>I186-'CSVC 2024'!E186</f>
        <v>0</v>
      </c>
      <c r="K186" s="327">
        <v>3</v>
      </c>
      <c r="L186" s="327">
        <f>K186-'CSVC 2024'!F186</f>
        <v>0</v>
      </c>
      <c r="M186" s="327">
        <f>'CSVC 2024'!G186</f>
        <v>95</v>
      </c>
      <c r="N186" s="327">
        <f>M186-'CSVC 2024'!G186</f>
        <v>0</v>
      </c>
      <c r="O186" s="327">
        <v>5</v>
      </c>
      <c r="P186" s="327">
        <f>O186-'CSVC 2024'!H186</f>
        <v>1</v>
      </c>
      <c r="Q186" s="327">
        <v>6</v>
      </c>
      <c r="R186" s="327">
        <f>Q186-'CSVC 2024'!I186</f>
        <v>3</v>
      </c>
      <c r="S186" s="327">
        <f>'CSVC 2024'!J186</f>
        <v>650</v>
      </c>
      <c r="T186" s="327">
        <f>S186-'CSVC 2024'!J186</f>
        <v>0</v>
      </c>
      <c r="U186" s="327">
        <f>'CSVC 2024'!K186</f>
        <v>120</v>
      </c>
      <c r="V186" s="327">
        <f>U186-'CSVC 2024'!K186</f>
        <v>0</v>
      </c>
      <c r="W186" s="327"/>
      <c r="X186" s="327">
        <f>W186-'CSVC 2024'!L186</f>
        <v>0</v>
      </c>
      <c r="Y186" s="327"/>
      <c r="Z186" s="327">
        <f>'CSVC 2024'!M186</f>
        <v>5620</v>
      </c>
      <c r="AA186" s="327">
        <f>Z186-'CSVC 2024'!M186</f>
        <v>0</v>
      </c>
      <c r="AB186" s="327">
        <f>'CSVC 2024'!N186</f>
        <v>6582</v>
      </c>
      <c r="AC186" s="196">
        <f>AB186-'CSVC 2024'!N186</f>
        <v>0</v>
      </c>
      <c r="AD186" s="327">
        <f>'CSVC 2024'!O186</f>
        <v>0</v>
      </c>
      <c r="AE186" s="196">
        <f>AD186-'CSVC 2024'!O186</f>
        <v>0</v>
      </c>
      <c r="AF186" s="302"/>
    </row>
    <row r="187" spans="1:32" s="184" customFormat="1" ht="11.4">
      <c r="A187" s="189" t="s">
        <v>244</v>
      </c>
      <c r="B187" s="190" t="s">
        <v>245</v>
      </c>
      <c r="C187" s="282">
        <f t="shared" ref="C187:AE187" si="84">SUM(C188,C192,C195,C191)</f>
        <v>5500</v>
      </c>
      <c r="D187" s="282">
        <f t="shared" si="84"/>
        <v>40542.6</v>
      </c>
      <c r="E187" s="282">
        <f t="shared" si="84"/>
        <v>81</v>
      </c>
      <c r="F187" s="282">
        <f t="shared" si="84"/>
        <v>-1</v>
      </c>
      <c r="G187" s="282">
        <f t="shared" si="84"/>
        <v>0</v>
      </c>
      <c r="H187" s="282">
        <f t="shared" si="84"/>
        <v>0</v>
      </c>
      <c r="I187" s="282">
        <f t="shared" si="84"/>
        <v>34</v>
      </c>
      <c r="J187" s="282">
        <f t="shared" si="84"/>
        <v>4</v>
      </c>
      <c r="K187" s="282">
        <f t="shared" si="84"/>
        <v>25</v>
      </c>
      <c r="L187" s="282">
        <f t="shared" si="84"/>
        <v>5</v>
      </c>
      <c r="M187" s="282">
        <f t="shared" si="84"/>
        <v>640</v>
      </c>
      <c r="N187" s="282">
        <f t="shared" si="84"/>
        <v>180</v>
      </c>
      <c r="O187" s="282">
        <f t="shared" si="84"/>
        <v>18</v>
      </c>
      <c r="P187" s="282">
        <f t="shared" si="84"/>
        <v>4</v>
      </c>
      <c r="Q187" s="282">
        <f t="shared" si="84"/>
        <v>10</v>
      </c>
      <c r="R187" s="282">
        <f t="shared" si="84"/>
        <v>4</v>
      </c>
      <c r="S187" s="282">
        <f t="shared" si="84"/>
        <v>1280</v>
      </c>
      <c r="T187" s="282">
        <f t="shared" si="84"/>
        <v>0</v>
      </c>
      <c r="U187" s="282">
        <f t="shared" si="84"/>
        <v>825</v>
      </c>
      <c r="V187" s="282">
        <f t="shared" si="84"/>
        <v>0</v>
      </c>
      <c r="W187" s="282">
        <f t="shared" si="84"/>
        <v>1</v>
      </c>
      <c r="X187" s="282">
        <f t="shared" si="84"/>
        <v>1</v>
      </c>
      <c r="Y187" s="282">
        <f t="shared" si="84"/>
        <v>0</v>
      </c>
      <c r="Z187" s="282">
        <f t="shared" si="84"/>
        <v>6600</v>
      </c>
      <c r="AA187" s="282">
        <f t="shared" si="84"/>
        <v>0</v>
      </c>
      <c r="AB187" s="282">
        <f t="shared" si="84"/>
        <v>3175</v>
      </c>
      <c r="AC187" s="282">
        <f t="shared" si="84"/>
        <v>0</v>
      </c>
      <c r="AD187" s="282">
        <f t="shared" si="84"/>
        <v>2</v>
      </c>
      <c r="AE187" s="282">
        <f t="shared" si="84"/>
        <v>0</v>
      </c>
      <c r="AF187" s="187"/>
    </row>
    <row r="188" spans="1:32" s="227" customFormat="1" ht="11.4">
      <c r="A188" s="215">
        <v>1</v>
      </c>
      <c r="B188" s="257" t="s">
        <v>246</v>
      </c>
      <c r="C188" s="283">
        <v>1500</v>
      </c>
      <c r="D188" s="283">
        <v>10507.6</v>
      </c>
      <c r="E188" s="195">
        <v>22</v>
      </c>
      <c r="F188" s="195">
        <v>-1</v>
      </c>
      <c r="G188" s="195"/>
      <c r="H188" s="195"/>
      <c r="I188" s="283">
        <v>10</v>
      </c>
      <c r="J188" s="324">
        <f>I188-'CSVC 2024'!E188</f>
        <v>4</v>
      </c>
      <c r="K188" s="283">
        <v>13</v>
      </c>
      <c r="L188" s="327">
        <f>K188-'CSVC 2024'!F188</f>
        <v>5</v>
      </c>
      <c r="M188" s="283">
        <v>300</v>
      </c>
      <c r="N188" s="327">
        <f>M188-'CSVC 2024'!G188</f>
        <v>180</v>
      </c>
      <c r="O188" s="283">
        <v>9</v>
      </c>
      <c r="P188" s="327">
        <f>O188-'CSVC 2024'!H188</f>
        <v>4</v>
      </c>
      <c r="Q188" s="283">
        <v>0</v>
      </c>
      <c r="R188" s="327">
        <f>Q188-'CSVC 2024'!I188</f>
        <v>0</v>
      </c>
      <c r="S188" s="283">
        <v>0</v>
      </c>
      <c r="T188" s="327">
        <f>S188-'CSVC 2024'!J188</f>
        <v>0</v>
      </c>
      <c r="U188" s="283">
        <v>315</v>
      </c>
      <c r="V188" s="327">
        <f>U188-'CSVC 2024'!K188</f>
        <v>0</v>
      </c>
      <c r="W188" s="283">
        <v>0</v>
      </c>
      <c r="X188" s="327">
        <f>W188-'CSVC 2024'!L188</f>
        <v>0</v>
      </c>
      <c r="Y188" s="283"/>
      <c r="Z188" s="283">
        <v>500</v>
      </c>
      <c r="AA188" s="327">
        <f>Z188-'CSVC 2024'!M188</f>
        <v>0</v>
      </c>
      <c r="AB188" s="283">
        <v>400</v>
      </c>
      <c r="AC188" s="196">
        <f>AB188-'CSVC 2024'!N188</f>
        <v>0</v>
      </c>
      <c r="AD188" s="283">
        <v>2</v>
      </c>
      <c r="AE188" s="196">
        <f>AD188-'CSVC 2024'!O188</f>
        <v>0</v>
      </c>
      <c r="AF188" s="302"/>
    </row>
    <row r="189" spans="1:32">
      <c r="A189" s="173"/>
      <c r="B189" s="254" t="s">
        <v>247</v>
      </c>
      <c r="C189" s="231"/>
      <c r="D189" s="50">
        <v>5507.6</v>
      </c>
      <c r="E189" s="195">
        <v>11</v>
      </c>
      <c r="F189" s="195">
        <v>-1</v>
      </c>
      <c r="G189" s="195"/>
      <c r="H189" s="195"/>
      <c r="I189" s="328">
        <v>4</v>
      </c>
      <c r="J189" s="324">
        <f>I189-'CSVC 2024'!E189</f>
        <v>0</v>
      </c>
      <c r="K189" s="323">
        <v>6</v>
      </c>
      <c r="L189" s="327">
        <f>K189-'CSVC 2024'!F189</f>
        <v>0</v>
      </c>
      <c r="M189" s="323">
        <v>150</v>
      </c>
      <c r="N189" s="327">
        <f>M189-'CSVC 2024'!G189</f>
        <v>90</v>
      </c>
      <c r="O189" s="323">
        <v>4</v>
      </c>
      <c r="P189" s="327">
        <f>O189-'CSVC 2024'!H189</f>
        <v>0</v>
      </c>
      <c r="Q189" s="323"/>
      <c r="R189" s="327">
        <f>Q189-'CSVC 2024'!I189</f>
        <v>0</v>
      </c>
      <c r="S189" s="323"/>
      <c r="T189" s="327">
        <f>S189-'CSVC 2024'!J189</f>
        <v>0</v>
      </c>
      <c r="U189" s="323">
        <v>150</v>
      </c>
      <c r="V189" s="327">
        <f>U189-'CSVC 2024'!K189</f>
        <v>0</v>
      </c>
      <c r="W189" s="323"/>
      <c r="X189" s="327">
        <f>W189-'CSVC 2024'!L189</f>
        <v>0</v>
      </c>
      <c r="Y189" s="323"/>
      <c r="Z189" s="323">
        <v>200</v>
      </c>
      <c r="AA189" s="327">
        <f>Z189-'CSVC 2024'!M189</f>
        <v>0</v>
      </c>
      <c r="AB189" s="323">
        <v>300</v>
      </c>
      <c r="AC189" s="196">
        <f>AB189-'CSVC 2024'!N189</f>
        <v>0</v>
      </c>
      <c r="AD189" s="323">
        <v>1</v>
      </c>
      <c r="AE189" s="196">
        <f>AD189-'CSVC 2024'!O189</f>
        <v>0</v>
      </c>
      <c r="AF189" s="318"/>
    </row>
    <row r="190" spans="1:32">
      <c r="A190" s="228"/>
      <c r="B190" s="249" t="s">
        <v>248</v>
      </c>
      <c r="C190" s="231">
        <v>1500</v>
      </c>
      <c r="D190" s="50">
        <v>5000</v>
      </c>
      <c r="E190" s="195">
        <v>11</v>
      </c>
      <c r="F190" s="195">
        <v>0</v>
      </c>
      <c r="G190" s="195"/>
      <c r="H190" s="195"/>
      <c r="I190" s="328">
        <v>6</v>
      </c>
      <c r="J190" s="324">
        <f>I190-'CSVC 2024'!E190</f>
        <v>4</v>
      </c>
      <c r="K190" s="323">
        <v>7</v>
      </c>
      <c r="L190" s="327">
        <f>K190-'CSVC 2024'!F190</f>
        <v>5</v>
      </c>
      <c r="M190" s="323">
        <v>150</v>
      </c>
      <c r="N190" s="327">
        <f>M190-'CSVC 2024'!G190</f>
        <v>90</v>
      </c>
      <c r="O190" s="323">
        <v>5</v>
      </c>
      <c r="P190" s="327">
        <f>O190-'CSVC 2024'!H190</f>
        <v>4</v>
      </c>
      <c r="Q190" s="323"/>
      <c r="R190" s="327">
        <f>Q190-'CSVC 2024'!I190</f>
        <v>0</v>
      </c>
      <c r="S190" s="323"/>
      <c r="T190" s="327">
        <f>S190-'CSVC 2024'!J190</f>
        <v>0</v>
      </c>
      <c r="U190" s="323">
        <v>165</v>
      </c>
      <c r="V190" s="327">
        <f>U190-'CSVC 2024'!K190</f>
        <v>0</v>
      </c>
      <c r="W190" s="323"/>
      <c r="X190" s="327">
        <f>W190-'CSVC 2024'!L190</f>
        <v>0</v>
      </c>
      <c r="Y190" s="323"/>
      <c r="Z190" s="323">
        <v>300</v>
      </c>
      <c r="AA190" s="327">
        <f>Z190-'CSVC 2024'!M190</f>
        <v>0</v>
      </c>
      <c r="AB190" s="323">
        <v>100</v>
      </c>
      <c r="AC190" s="196">
        <f>AB190-'CSVC 2024'!N190</f>
        <v>0</v>
      </c>
      <c r="AD190" s="323">
        <v>1</v>
      </c>
      <c r="AE190" s="196">
        <f>AD190-'CSVC 2024'!O190</f>
        <v>0</v>
      </c>
      <c r="AF190" s="318"/>
    </row>
    <row r="191" spans="1:32">
      <c r="A191" s="228"/>
      <c r="B191" s="216" t="s">
        <v>62</v>
      </c>
      <c r="C191" s="231"/>
      <c r="D191" s="50"/>
      <c r="E191" s="195"/>
      <c r="F191" s="195"/>
      <c r="G191" s="195"/>
      <c r="H191" s="195"/>
      <c r="I191" s="328"/>
      <c r="J191" s="324">
        <f>I191-'CSVC 2024'!E191</f>
        <v>0</v>
      </c>
      <c r="K191" s="323"/>
      <c r="L191" s="327">
        <f>K191-'CSVC 2024'!F191</f>
        <v>0</v>
      </c>
      <c r="M191" s="323"/>
      <c r="N191" s="327">
        <f>M191-'CSVC 2024'!G191</f>
        <v>0</v>
      </c>
      <c r="O191" s="323"/>
      <c r="P191" s="327">
        <f>O191-'CSVC 2024'!H191</f>
        <v>0</v>
      </c>
      <c r="Q191" s="323"/>
      <c r="R191" s="327">
        <f>Q191-'CSVC 2024'!I191</f>
        <v>0</v>
      </c>
      <c r="S191" s="323"/>
      <c r="T191" s="327">
        <f>S191-'CSVC 2024'!J191</f>
        <v>0</v>
      </c>
      <c r="U191" s="323"/>
      <c r="V191" s="327">
        <f>U191-'CSVC 2024'!K191</f>
        <v>0</v>
      </c>
      <c r="W191" s="323"/>
      <c r="X191" s="327">
        <f>W191-'CSVC 2024'!L191</f>
        <v>0</v>
      </c>
      <c r="Y191" s="323"/>
      <c r="Z191" s="323"/>
      <c r="AA191" s="327">
        <f>Z191-'CSVC 2024'!M191</f>
        <v>0</v>
      </c>
      <c r="AB191" s="323"/>
      <c r="AC191" s="196">
        <f>AB191-'CSVC 2024'!N191</f>
        <v>0</v>
      </c>
      <c r="AD191" s="323"/>
      <c r="AE191" s="196">
        <f>AD191-'CSVC 2024'!O191</f>
        <v>0</v>
      </c>
      <c r="AF191" s="318"/>
    </row>
    <row r="192" spans="1:32" s="222" customFormat="1">
      <c r="A192" s="215">
        <v>2</v>
      </c>
      <c r="B192" s="257" t="s">
        <v>249</v>
      </c>
      <c r="C192" s="217">
        <v>4000</v>
      </c>
      <c r="D192" s="217">
        <v>18300</v>
      </c>
      <c r="E192" s="195">
        <v>35</v>
      </c>
      <c r="F192" s="195">
        <v>2</v>
      </c>
      <c r="G192" s="195"/>
      <c r="H192" s="195"/>
      <c r="I192" s="196">
        <v>14</v>
      </c>
      <c r="J192" s="324">
        <f>I192-'CSVC 2024'!E192</f>
        <v>0</v>
      </c>
      <c r="K192" s="196">
        <v>7</v>
      </c>
      <c r="L192" s="327">
        <f>K192-'CSVC 2024'!F192</f>
        <v>0</v>
      </c>
      <c r="M192" s="196">
        <v>140</v>
      </c>
      <c r="N192" s="327">
        <f>M192-'CSVC 2024'!G192</f>
        <v>0</v>
      </c>
      <c r="O192" s="196">
        <v>4</v>
      </c>
      <c r="P192" s="327">
        <f>O192-'CSVC 2024'!H192</f>
        <v>0</v>
      </c>
      <c r="Q192" s="196">
        <v>4</v>
      </c>
      <c r="R192" s="327">
        <f>Q192-'CSVC 2024'!I192</f>
        <v>4</v>
      </c>
      <c r="S192" s="196">
        <v>430</v>
      </c>
      <c r="T192" s="327">
        <f>S192-'CSVC 2024'!J192</f>
        <v>0</v>
      </c>
      <c r="U192" s="196">
        <v>150</v>
      </c>
      <c r="V192" s="327">
        <f>U192-'CSVC 2024'!K192</f>
        <v>0</v>
      </c>
      <c r="W192" s="196">
        <v>1</v>
      </c>
      <c r="X192" s="327">
        <f>W192-'CSVC 2024'!L192</f>
        <v>1</v>
      </c>
      <c r="Y192" s="196"/>
      <c r="Z192" s="196">
        <v>4000</v>
      </c>
      <c r="AA192" s="327">
        <f>Z192-'CSVC 2024'!M192</f>
        <v>0</v>
      </c>
      <c r="AB192" s="196">
        <v>1500</v>
      </c>
      <c r="AC192" s="196"/>
      <c r="AD192" s="196">
        <v>0</v>
      </c>
      <c r="AE192" s="196">
        <f>AD192-'CSVC 2024'!O192</f>
        <v>0</v>
      </c>
      <c r="AF192" s="302"/>
    </row>
    <row r="193" spans="1:32">
      <c r="A193" s="173"/>
      <c r="B193" s="254" t="s">
        <v>250</v>
      </c>
      <c r="C193" s="231">
        <v>2000</v>
      </c>
      <c r="D193" s="50">
        <v>8600</v>
      </c>
      <c r="E193" s="195">
        <v>16</v>
      </c>
      <c r="F193" s="195">
        <v>1</v>
      </c>
      <c r="G193" s="195"/>
      <c r="H193" s="195"/>
      <c r="I193" s="328">
        <v>6</v>
      </c>
      <c r="J193" s="324">
        <f>I193-'CSVC 2024'!E193</f>
        <v>0</v>
      </c>
      <c r="K193" s="323">
        <v>4</v>
      </c>
      <c r="L193" s="327">
        <f>K193-'CSVC 2024'!F193</f>
        <v>0</v>
      </c>
      <c r="M193" s="323">
        <v>60</v>
      </c>
      <c r="N193" s="327">
        <f>M193-'CSVC 2024'!G193</f>
        <v>0</v>
      </c>
      <c r="O193" s="323">
        <v>2</v>
      </c>
      <c r="P193" s="327">
        <f>O193-'CSVC 2024'!H193</f>
        <v>0</v>
      </c>
      <c r="Q193" s="323">
        <v>2</v>
      </c>
      <c r="R193" s="327">
        <f>Q193-'CSVC 2024'!I193</f>
        <v>2</v>
      </c>
      <c r="S193" s="323">
        <v>280</v>
      </c>
      <c r="T193" s="327">
        <f>S193-'CSVC 2024'!J193</f>
        <v>0</v>
      </c>
      <c r="U193" s="323">
        <v>100</v>
      </c>
      <c r="V193" s="327">
        <f>U193-'CSVC 2024'!K193</f>
        <v>0</v>
      </c>
      <c r="W193" s="323"/>
      <c r="X193" s="327">
        <f>W193-'CSVC 2024'!L193</f>
        <v>0</v>
      </c>
      <c r="Y193" s="323"/>
      <c r="Z193" s="323">
        <v>2000</v>
      </c>
      <c r="AA193" s="327">
        <f>Z193-'CSVC 2024'!M193</f>
        <v>0</v>
      </c>
      <c r="AB193" s="323"/>
      <c r="AC193" s="196">
        <f>AB193-'CSVC 2024'!N193</f>
        <v>0</v>
      </c>
      <c r="AD193" s="323"/>
      <c r="AE193" s="196">
        <f>AD193-'CSVC 2024'!O193</f>
        <v>0</v>
      </c>
      <c r="AF193" s="318"/>
    </row>
    <row r="194" spans="1:32">
      <c r="A194" s="228"/>
      <c r="B194" s="264" t="s">
        <v>251</v>
      </c>
      <c r="C194" s="231">
        <v>2000</v>
      </c>
      <c r="D194" s="50">
        <v>9700</v>
      </c>
      <c r="E194" s="195">
        <v>19</v>
      </c>
      <c r="F194" s="195">
        <v>1</v>
      </c>
      <c r="G194" s="195"/>
      <c r="H194" s="195"/>
      <c r="I194" s="328">
        <v>8</v>
      </c>
      <c r="J194" s="324">
        <f>I194-'CSVC 2024'!E194</f>
        <v>0</v>
      </c>
      <c r="K194" s="323">
        <v>3</v>
      </c>
      <c r="L194" s="327">
        <f>K194-'CSVC 2024'!F194</f>
        <v>0</v>
      </c>
      <c r="M194" s="323">
        <v>80</v>
      </c>
      <c r="N194" s="327">
        <f>M194-'CSVC 2024'!G194</f>
        <v>0</v>
      </c>
      <c r="O194" s="323">
        <v>2</v>
      </c>
      <c r="P194" s="327">
        <f>O194-'CSVC 2024'!H194</f>
        <v>0</v>
      </c>
      <c r="Q194" s="323">
        <v>2</v>
      </c>
      <c r="R194" s="327">
        <f>Q194-'CSVC 2024'!I194</f>
        <v>2</v>
      </c>
      <c r="S194" s="323">
        <v>150</v>
      </c>
      <c r="T194" s="327">
        <f>S194-'CSVC 2024'!J194</f>
        <v>0</v>
      </c>
      <c r="U194" s="323">
        <v>50</v>
      </c>
      <c r="V194" s="327">
        <f>U194-'CSVC 2024'!K194</f>
        <v>0</v>
      </c>
      <c r="W194" s="323">
        <v>1</v>
      </c>
      <c r="X194" s="327">
        <f>W194-'CSVC 2024'!L194</f>
        <v>1</v>
      </c>
      <c r="Y194" s="323"/>
      <c r="Z194" s="323">
        <v>2000</v>
      </c>
      <c r="AA194" s="327">
        <f>Z194-'CSVC 2024'!M194</f>
        <v>0</v>
      </c>
      <c r="AB194" s="323">
        <v>1000</v>
      </c>
      <c r="AC194" s="196">
        <f>AB194-'CSVC 2024'!N194</f>
        <v>0</v>
      </c>
      <c r="AD194" s="323"/>
      <c r="AE194" s="196">
        <f>AD194-'CSVC 2024'!O194</f>
        <v>0</v>
      </c>
      <c r="AF194" s="318"/>
    </row>
    <row r="195" spans="1:32" s="222" customFormat="1">
      <c r="A195" s="215">
        <v>3</v>
      </c>
      <c r="B195" s="223" t="s">
        <v>252</v>
      </c>
      <c r="C195" s="218"/>
      <c r="D195" s="220">
        <v>11735</v>
      </c>
      <c r="E195" s="195">
        <v>24</v>
      </c>
      <c r="F195" s="195">
        <v>-2</v>
      </c>
      <c r="G195" s="195"/>
      <c r="H195" s="195"/>
      <c r="I195" s="326">
        <v>10</v>
      </c>
      <c r="J195" s="324">
        <f>I195-'CSVC 2024'!E195</f>
        <v>0</v>
      </c>
      <c r="K195" s="327">
        <v>5</v>
      </c>
      <c r="L195" s="327">
        <f>K195-'CSVC 2024'!F195</f>
        <v>0</v>
      </c>
      <c r="M195" s="327">
        <f>'CSVC 2024'!G195</f>
        <v>200</v>
      </c>
      <c r="N195" s="327">
        <f>M195-'CSVC 2024'!G195</f>
        <v>0</v>
      </c>
      <c r="O195" s="327">
        <v>5</v>
      </c>
      <c r="P195" s="327">
        <f>O195-'CSVC 2024'!H195</f>
        <v>0</v>
      </c>
      <c r="Q195" s="327">
        <v>6</v>
      </c>
      <c r="R195" s="327">
        <f>Q195-'CSVC 2024'!I195</f>
        <v>0</v>
      </c>
      <c r="S195" s="327">
        <f>'CSVC 2024'!J195</f>
        <v>850</v>
      </c>
      <c r="T195" s="327">
        <f>S195-'CSVC 2024'!J195</f>
        <v>0</v>
      </c>
      <c r="U195" s="327">
        <f>'CSVC 2024'!K195</f>
        <v>360</v>
      </c>
      <c r="V195" s="327">
        <f>U195-'CSVC 2024'!K195</f>
        <v>0</v>
      </c>
      <c r="W195" s="327"/>
      <c r="X195" s="327">
        <f>W195-'CSVC 2024'!L195</f>
        <v>0</v>
      </c>
      <c r="Y195" s="327"/>
      <c r="Z195" s="327">
        <f>'CSVC 2024'!M195</f>
        <v>2100</v>
      </c>
      <c r="AA195" s="327">
        <f>Z195-'CSVC 2024'!M195</f>
        <v>0</v>
      </c>
      <c r="AB195" s="327">
        <f>'CSVC 2024'!N195</f>
        <v>1275</v>
      </c>
      <c r="AC195" s="196">
        <f>AB195-'CSVC 2024'!N195</f>
        <v>0</v>
      </c>
      <c r="AD195" s="327">
        <f>'CSVC 2024'!O195</f>
        <v>0</v>
      </c>
      <c r="AE195" s="196">
        <f>AD195-'CSVC 2024'!O195</f>
        <v>0</v>
      </c>
      <c r="AF195" s="302"/>
    </row>
    <row r="196" spans="1:32" s="288" customFormat="1" ht="13.5" customHeight="1">
      <c r="A196" s="189" t="s">
        <v>253</v>
      </c>
      <c r="B196" s="285" t="s">
        <v>254</v>
      </c>
      <c r="C196" s="286">
        <f t="shared" ref="C196:AF196" si="85">SUM(C197:C202)</f>
        <v>40200</v>
      </c>
      <c r="D196" s="286">
        <f>SUM(D197:D202)</f>
        <v>135644.5</v>
      </c>
      <c r="E196" s="286">
        <f t="shared" si="85"/>
        <v>151</v>
      </c>
      <c r="F196" s="286">
        <f t="shared" si="85"/>
        <v>0</v>
      </c>
      <c r="G196" s="286">
        <f t="shared" si="85"/>
        <v>0</v>
      </c>
      <c r="H196" s="286">
        <f t="shared" si="85"/>
        <v>0</v>
      </c>
      <c r="I196" s="286">
        <f t="shared" si="85"/>
        <v>31</v>
      </c>
      <c r="J196" s="286">
        <f t="shared" si="85"/>
        <v>16</v>
      </c>
      <c r="K196" s="286">
        <f t="shared" si="85"/>
        <v>24</v>
      </c>
      <c r="L196" s="286">
        <f t="shared" si="85"/>
        <v>8</v>
      </c>
      <c r="M196" s="286">
        <f t="shared" si="85"/>
        <v>550</v>
      </c>
      <c r="N196" s="286">
        <f t="shared" si="85"/>
        <v>93</v>
      </c>
      <c r="O196" s="286">
        <f t="shared" si="85"/>
        <v>12</v>
      </c>
      <c r="P196" s="286">
        <f t="shared" si="85"/>
        <v>4</v>
      </c>
      <c r="Q196" s="286">
        <f t="shared" si="85"/>
        <v>28</v>
      </c>
      <c r="R196" s="286">
        <f t="shared" si="85"/>
        <v>9</v>
      </c>
      <c r="S196" s="286">
        <f t="shared" si="85"/>
        <v>3848</v>
      </c>
      <c r="T196" s="286">
        <f t="shared" si="85"/>
        <v>130</v>
      </c>
      <c r="U196" s="286">
        <f t="shared" si="85"/>
        <v>635</v>
      </c>
      <c r="V196" s="286">
        <f t="shared" si="85"/>
        <v>40</v>
      </c>
      <c r="W196" s="286">
        <f t="shared" si="85"/>
        <v>3</v>
      </c>
      <c r="X196" s="286">
        <f t="shared" si="85"/>
        <v>0</v>
      </c>
      <c r="Y196" s="286">
        <f t="shared" si="85"/>
        <v>0</v>
      </c>
      <c r="Z196" s="286">
        <f t="shared" si="85"/>
        <v>15456</v>
      </c>
      <c r="AA196" s="286">
        <f t="shared" si="85"/>
        <v>1000</v>
      </c>
      <c r="AB196" s="286">
        <f t="shared" si="85"/>
        <v>23000</v>
      </c>
      <c r="AC196" s="286">
        <f t="shared" si="85"/>
        <v>0</v>
      </c>
      <c r="AD196" s="286">
        <f t="shared" si="85"/>
        <v>0</v>
      </c>
      <c r="AE196" s="286">
        <f t="shared" si="85"/>
        <v>0</v>
      </c>
      <c r="AF196" s="286">
        <f t="shared" si="85"/>
        <v>0</v>
      </c>
    </row>
    <row r="197" spans="1:32">
      <c r="A197" s="215">
        <v>1</v>
      </c>
      <c r="B197" s="254" t="s">
        <v>26</v>
      </c>
      <c r="C197" s="289"/>
      <c r="D197" s="289">
        <v>32938.5</v>
      </c>
      <c r="E197" s="195">
        <v>36</v>
      </c>
      <c r="F197" s="195">
        <v>0</v>
      </c>
      <c r="G197" s="195"/>
      <c r="H197" s="195"/>
      <c r="I197" s="361">
        <v>18</v>
      </c>
      <c r="J197" s="324">
        <f>I197-'CSVC 2024'!E197</f>
        <v>12</v>
      </c>
      <c r="K197" s="361">
        <v>6</v>
      </c>
      <c r="L197" s="327">
        <v>1</v>
      </c>
      <c r="M197" s="361">
        <v>250</v>
      </c>
      <c r="N197" s="327">
        <f>M197-'CSVC 2024'!G197</f>
        <v>93</v>
      </c>
      <c r="O197" s="361">
        <v>4</v>
      </c>
      <c r="P197" s="327">
        <f>O197-'CSVC 2024'!H197</f>
        <v>0</v>
      </c>
      <c r="Q197" s="361">
        <v>10</v>
      </c>
      <c r="R197" s="327">
        <f>Q197-'CSVC 2024'!I197</f>
        <v>0</v>
      </c>
      <c r="S197" s="361">
        <v>1080</v>
      </c>
      <c r="T197" s="327">
        <f>S197-'CSVC 2024'!J197</f>
        <v>0</v>
      </c>
      <c r="U197" s="361">
        <v>320</v>
      </c>
      <c r="V197" s="327">
        <f>U197-'CSVC 2024'!K197</f>
        <v>0</v>
      </c>
      <c r="W197" s="361">
        <v>1</v>
      </c>
      <c r="X197" s="327">
        <f>W197-'CSVC 2024'!L197</f>
        <v>0</v>
      </c>
      <c r="Y197" s="361"/>
      <c r="Z197" s="361">
        <v>7000</v>
      </c>
      <c r="AA197" s="327">
        <f>Z197-'CSVC 2024'!M197</f>
        <v>0</v>
      </c>
      <c r="AB197" s="361">
        <v>13000</v>
      </c>
      <c r="AC197" s="196">
        <f>AB197-'CSVC 2024'!N197</f>
        <v>0</v>
      </c>
      <c r="AD197" s="361"/>
      <c r="AE197" s="196">
        <f>AD197-'CSVC 2024'!O197</f>
        <v>0</v>
      </c>
      <c r="AF197" s="318"/>
    </row>
    <row r="198" spans="1:32">
      <c r="A198" s="173">
        <v>2</v>
      </c>
      <c r="B198" s="254" t="s">
        <v>27</v>
      </c>
      <c r="C198" s="289">
        <v>10200</v>
      </c>
      <c r="D198" s="289">
        <v>29050</v>
      </c>
      <c r="E198" s="195">
        <v>36</v>
      </c>
      <c r="F198" s="195">
        <v>0</v>
      </c>
      <c r="G198" s="195"/>
      <c r="H198" s="195"/>
      <c r="I198" s="361">
        <v>3</v>
      </c>
      <c r="J198" s="324">
        <f>I198-'CSVC 2024'!E198</f>
        <v>0</v>
      </c>
      <c r="K198" s="361">
        <v>8</v>
      </c>
      <c r="L198" s="327">
        <f>K198-'CSVC 2024'!F198</f>
        <v>0</v>
      </c>
      <c r="M198" s="361">
        <v>100</v>
      </c>
      <c r="N198" s="327">
        <f>M198-'CSVC 2024'!G198</f>
        <v>0</v>
      </c>
      <c r="O198" s="361">
        <v>2</v>
      </c>
      <c r="P198" s="327">
        <f>O198-'CSVC 2024'!H198</f>
        <v>0</v>
      </c>
      <c r="Q198" s="361">
        <v>6</v>
      </c>
      <c r="R198" s="327">
        <f>Q198-'CSVC 2024'!I198</f>
        <v>0</v>
      </c>
      <c r="S198" s="361">
        <v>1568</v>
      </c>
      <c r="T198" s="327">
        <f>S198-'CSVC 2024'!J198</f>
        <v>0</v>
      </c>
      <c r="U198" s="361">
        <v>95</v>
      </c>
      <c r="V198" s="327">
        <f>U198-'CSVC 2024'!K198</f>
        <v>0</v>
      </c>
      <c r="W198" s="361">
        <v>1</v>
      </c>
      <c r="X198" s="327">
        <f>W198-'CSVC 2024'!L198</f>
        <v>0</v>
      </c>
      <c r="Y198" s="361"/>
      <c r="Z198" s="361">
        <v>4456</v>
      </c>
      <c r="AA198" s="327">
        <f>Z198-'CSVC 2024'!M198</f>
        <v>0</v>
      </c>
      <c r="AB198" s="361">
        <v>0</v>
      </c>
      <c r="AC198" s="196">
        <f>AB198-'CSVC 2024'!N198</f>
        <v>0</v>
      </c>
      <c r="AD198" s="361"/>
      <c r="AE198" s="196">
        <f>AD198-'CSVC 2024'!O198</f>
        <v>0</v>
      </c>
      <c r="AF198" s="318"/>
    </row>
    <row r="199" spans="1:32">
      <c r="A199" s="228">
        <v>3</v>
      </c>
      <c r="B199" s="249" t="s">
        <v>28</v>
      </c>
      <c r="C199" s="289">
        <v>10000</v>
      </c>
      <c r="D199" s="289">
        <v>31828</v>
      </c>
      <c r="E199" s="195">
        <v>27</v>
      </c>
      <c r="F199" s="195">
        <v>0</v>
      </c>
      <c r="G199" s="195"/>
      <c r="H199" s="195"/>
      <c r="I199" s="361">
        <v>10</v>
      </c>
      <c r="J199" s="324">
        <f>I199-'CSVC 2024'!E199</f>
        <v>4</v>
      </c>
      <c r="K199" s="361">
        <v>10</v>
      </c>
      <c r="L199" s="327">
        <f>K199-'CSVC 2024'!F199</f>
        <v>7</v>
      </c>
      <c r="M199" s="361">
        <v>200</v>
      </c>
      <c r="N199" s="327">
        <f>M199-'CSVC 2024'!G199</f>
        <v>0</v>
      </c>
      <c r="O199" s="361">
        <v>6</v>
      </c>
      <c r="P199" s="327">
        <f>O199-'CSVC 2024'!H199</f>
        <v>4</v>
      </c>
      <c r="Q199" s="361">
        <v>12</v>
      </c>
      <c r="R199" s="327">
        <f>Q199-'CSVC 2024'!I199</f>
        <v>9</v>
      </c>
      <c r="S199" s="361">
        <v>1200</v>
      </c>
      <c r="T199" s="327">
        <f>S199-'CSVC 2024'!J199</f>
        <v>130</v>
      </c>
      <c r="U199" s="361">
        <v>220</v>
      </c>
      <c r="V199" s="327">
        <f>U199-'CSVC 2024'!K199</f>
        <v>40</v>
      </c>
      <c r="W199" s="361">
        <v>1</v>
      </c>
      <c r="X199" s="327">
        <f>W199-'CSVC 2024'!L199</f>
        <v>0</v>
      </c>
      <c r="Y199" s="361"/>
      <c r="Z199" s="361">
        <v>4000</v>
      </c>
      <c r="AA199" s="327">
        <f>Z199-'CSVC 2024'!M199</f>
        <v>1000</v>
      </c>
      <c r="AB199" s="361">
        <v>10000</v>
      </c>
      <c r="AC199" s="196">
        <f>AB199-'CSVC 2024'!N199</f>
        <v>0</v>
      </c>
      <c r="AD199" s="361"/>
      <c r="AE199" s="196">
        <f>AD199-'CSVC 2024'!O199</f>
        <v>0</v>
      </c>
      <c r="AF199" s="318"/>
    </row>
    <row r="200" spans="1:32">
      <c r="A200" s="228">
        <v>4</v>
      </c>
      <c r="B200" s="254" t="s">
        <v>255</v>
      </c>
      <c r="C200" s="289"/>
      <c r="D200" s="289">
        <v>12128</v>
      </c>
      <c r="E200" s="195">
        <v>27</v>
      </c>
      <c r="F200" s="195"/>
      <c r="G200" s="195"/>
      <c r="H200" s="195"/>
      <c r="I200" s="361">
        <f>SUM('CSVC 2025-2026'!N384,'CSVC 2025-2026'!N391)</f>
        <v>0</v>
      </c>
      <c r="J200" s="324"/>
      <c r="K200" s="361"/>
      <c r="L200" s="327"/>
      <c r="M200" s="361"/>
      <c r="N200" s="327"/>
      <c r="O200" s="361">
        <f>SUM('CSVC 2025-2026'!T384,'CSVC 2025-2026'!T391)</f>
        <v>0</v>
      </c>
      <c r="P200" s="361">
        <f>SUM('CSVC 2025-2026'!U384,'CSVC 2025-2026'!U391)</f>
        <v>0</v>
      </c>
      <c r="Q200" s="361">
        <f>SUM('CSVC 2025-2026'!V384,'CSVC 2025-2026'!V391)</f>
        <v>0</v>
      </c>
      <c r="R200" s="361">
        <f>SUM('CSVC 2025-2026'!W384,'CSVC 2025-2026'!W391)</f>
        <v>0</v>
      </c>
      <c r="S200" s="361">
        <f>SUM('CSVC 2025-2026'!X384,'CSVC 2025-2026'!X391)</f>
        <v>0</v>
      </c>
      <c r="T200" s="361">
        <f>SUM('CSVC 2025-2026'!Y384,'CSVC 2025-2026'!Y391)</f>
        <v>0</v>
      </c>
      <c r="U200" s="361">
        <f>SUM('CSVC 2025-2026'!Z384,'CSVC 2025-2026'!Z391)</f>
        <v>0</v>
      </c>
      <c r="V200" s="361">
        <f>SUM('CSVC 2025-2026'!AA384,'CSVC 2025-2026'!AA391)</f>
        <v>0</v>
      </c>
      <c r="W200" s="361">
        <f>SUM('CSVC 2025-2026'!AB384,'CSVC 2025-2026'!AB391)</f>
        <v>0</v>
      </c>
      <c r="X200" s="361">
        <f>SUM('CSVC 2025-2026'!AC384,'CSVC 2025-2026'!AC391)</f>
        <v>0</v>
      </c>
      <c r="Y200" s="361">
        <f>SUM('CSVC 2025-2026'!AD384,'CSVC 2025-2026'!AD391)</f>
        <v>0</v>
      </c>
      <c r="Z200" s="361">
        <f>SUM('CSVC 2025-2026'!AE384,'CSVC 2025-2026'!AE391)</f>
        <v>0</v>
      </c>
      <c r="AA200" s="361">
        <f>SUM('CSVC 2025-2026'!AF384,'CSVC 2025-2026'!AF391)</f>
        <v>0</v>
      </c>
      <c r="AB200" s="361">
        <f>SUM('CSVC 2025-2026'!AG384,'CSVC 2025-2026'!AG391)</f>
        <v>0</v>
      </c>
      <c r="AC200" s="361">
        <f>SUM('CSVC 2025-2026'!AH384,'CSVC 2025-2026'!AH391)</f>
        <v>0</v>
      </c>
      <c r="AD200" s="361">
        <f>SUM('CSVC 2025-2026'!AI384,'CSVC 2025-2026'!AI391)</f>
        <v>0</v>
      </c>
      <c r="AE200" s="361">
        <f>SUM('CSVC 2025-2026'!AJ384,'CSVC 2025-2026'!AJ391)</f>
        <v>0</v>
      </c>
      <c r="AF200" s="318"/>
    </row>
    <row r="201" spans="1:32">
      <c r="A201" s="290">
        <v>5</v>
      </c>
      <c r="B201" s="233" t="s">
        <v>256</v>
      </c>
      <c r="C201" s="289">
        <v>10000</v>
      </c>
      <c r="D201" s="289">
        <v>19700</v>
      </c>
      <c r="E201" s="195">
        <v>25</v>
      </c>
      <c r="F201" s="195"/>
      <c r="G201" s="195"/>
      <c r="H201" s="195"/>
      <c r="I201" s="248"/>
      <c r="J201" s="324"/>
      <c r="K201" s="248"/>
      <c r="L201" s="327"/>
      <c r="M201" s="248"/>
      <c r="N201" s="327"/>
      <c r="O201" s="248"/>
      <c r="P201" s="327"/>
      <c r="Q201" s="248"/>
      <c r="R201" s="327"/>
      <c r="S201" s="248"/>
      <c r="T201" s="327"/>
      <c r="U201" s="248"/>
      <c r="V201" s="327"/>
      <c r="W201" s="248"/>
      <c r="X201" s="327"/>
      <c r="Y201" s="248"/>
      <c r="Z201" s="248"/>
      <c r="AA201" s="327"/>
      <c r="AB201" s="248"/>
      <c r="AC201" s="196"/>
      <c r="AD201" s="248"/>
      <c r="AE201" s="196"/>
      <c r="AF201" s="318"/>
    </row>
    <row r="202" spans="1:32">
      <c r="A202" s="290">
        <v>6</v>
      </c>
      <c r="B202" s="233" t="s">
        <v>258</v>
      </c>
      <c r="C202" s="289">
        <v>10000</v>
      </c>
      <c r="D202" s="289">
        <v>10000</v>
      </c>
      <c r="E202" s="195"/>
      <c r="F202" s="195"/>
      <c r="G202" s="195"/>
      <c r="H202" s="195"/>
      <c r="I202" s="248"/>
      <c r="J202" s="324"/>
      <c r="K202" s="248"/>
      <c r="L202" s="327"/>
      <c r="M202" s="248"/>
      <c r="N202" s="327"/>
      <c r="O202" s="248"/>
      <c r="P202" s="327"/>
      <c r="Q202" s="248"/>
      <c r="R202" s="327"/>
      <c r="S202" s="248"/>
      <c r="T202" s="327"/>
      <c r="U202" s="248"/>
      <c r="V202" s="327"/>
      <c r="W202" s="248"/>
      <c r="X202" s="327"/>
      <c r="Y202" s="248"/>
      <c r="Z202" s="248"/>
      <c r="AA202" s="327"/>
      <c r="AB202" s="248"/>
      <c r="AC202" s="196"/>
      <c r="AD202" s="248"/>
      <c r="AE202" s="196"/>
      <c r="AF202" s="318"/>
    </row>
    <row r="203" spans="1:32">
      <c r="A203" s="189" t="s">
        <v>259</v>
      </c>
      <c r="B203" s="285" t="s">
        <v>29</v>
      </c>
      <c r="C203" s="289">
        <v>2000</v>
      </c>
      <c r="D203" s="289">
        <v>12254.6</v>
      </c>
      <c r="E203" s="195">
        <v>30</v>
      </c>
      <c r="F203" s="195">
        <v>-12</v>
      </c>
      <c r="G203" s="195"/>
      <c r="H203" s="195"/>
      <c r="I203" s="286">
        <v>10</v>
      </c>
      <c r="J203" s="324">
        <f>I203-'CSVC 2024'!E203</f>
        <v>9</v>
      </c>
      <c r="K203" s="286">
        <v>9</v>
      </c>
      <c r="L203" s="327">
        <f>K203-'CSVC 2024'!F203</f>
        <v>0</v>
      </c>
      <c r="M203" s="286">
        <v>350</v>
      </c>
      <c r="N203" s="327">
        <f>M203-'CSVC 2024'!G203</f>
        <v>250</v>
      </c>
      <c r="O203" s="286">
        <v>5</v>
      </c>
      <c r="P203" s="327">
        <f>O203-'CSVC 2024'!H203</f>
        <v>3</v>
      </c>
      <c r="Q203" s="286">
        <v>11</v>
      </c>
      <c r="R203" s="327">
        <f>Q203-'CSVC 2024'!I203</f>
        <v>4</v>
      </c>
      <c r="S203" s="286">
        <v>1200</v>
      </c>
      <c r="T203" s="327">
        <f>S203-'CSVC 2024'!J203</f>
        <v>480</v>
      </c>
      <c r="U203" s="286">
        <v>82</v>
      </c>
      <c r="V203" s="327">
        <f>U203-'CSVC 2024'!K203</f>
        <v>12</v>
      </c>
      <c r="W203" s="286"/>
      <c r="X203" s="327">
        <f>W203-'CSVC 2024'!L203</f>
        <v>0</v>
      </c>
      <c r="Y203" s="286"/>
      <c r="Z203" s="286">
        <v>2000</v>
      </c>
      <c r="AA203" s="327">
        <f>Z203-'CSVC 2024'!M203</f>
        <v>0</v>
      </c>
      <c r="AB203" s="286">
        <v>1000</v>
      </c>
      <c r="AC203" s="196">
        <f>AB203-'CSVC 2024'!N203</f>
        <v>0</v>
      </c>
      <c r="AD203" s="286">
        <v>1</v>
      </c>
      <c r="AE203" s="196">
        <f>AD203-'CSVC 2024'!O203</f>
        <v>1</v>
      </c>
      <c r="AF203" s="318"/>
    </row>
    <row r="205" spans="1:32">
      <c r="B205" s="173"/>
    </row>
  </sheetData>
  <mergeCells count="31">
    <mergeCell ref="AF4:AF6"/>
    <mergeCell ref="J5:J6"/>
    <mergeCell ref="K5:L5"/>
    <mergeCell ref="M5:N5"/>
    <mergeCell ref="Q5:R5"/>
    <mergeCell ref="S5:T5"/>
    <mergeCell ref="U5:V5"/>
    <mergeCell ref="AD4:AE5"/>
    <mergeCell ref="D5:D6"/>
    <mergeCell ref="E5:E6"/>
    <mergeCell ref="E4:H4"/>
    <mergeCell ref="F5:F6"/>
    <mergeCell ref="I5:I6"/>
    <mergeCell ref="H5:H6"/>
    <mergeCell ref="G5:G6"/>
    <mergeCell ref="G2:H2"/>
    <mergeCell ref="Q1:R1"/>
    <mergeCell ref="Y4:Y6"/>
    <mergeCell ref="Z2:AA2"/>
    <mergeCell ref="A4:A6"/>
    <mergeCell ref="B4:B6"/>
    <mergeCell ref="A3:AE3"/>
    <mergeCell ref="C5:C6"/>
    <mergeCell ref="W4:X5"/>
    <mergeCell ref="Z4:AA5"/>
    <mergeCell ref="AB4:AC5"/>
    <mergeCell ref="C4:D4"/>
    <mergeCell ref="I4:J4"/>
    <mergeCell ref="K4:N4"/>
    <mergeCell ref="O4:P5"/>
    <mergeCell ref="Q4:V4"/>
  </mergeCells>
  <pageMargins left="0.19685039370078741" right="0.19685039370078741" top="0.78740157480314965" bottom="0.86614173228346458" header="0.31496062992125984" footer="0.31496062992125984"/>
  <pageSetup paperSize="9" orientation="landscape" verticalDpi="0" r:id="rId1"/>
  <headerFooter differentFirst="1">
    <oddHeader>&amp;C&amp;"Times New Roman,Regular"&amp;P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F205"/>
  <sheetViews>
    <sheetView showZeros="0" zoomScale="115" zoomScaleNormal="115" workbookViewId="0">
      <pane xSplit="6" ySplit="13" topLeftCell="G14" activePane="bottomRight" state="frozen"/>
      <selection activeCell="A3" sqref="A3"/>
      <selection pane="topRight" activeCell="G3" sqref="G3"/>
      <selection pane="bottomLeft" activeCell="A14" sqref="A14"/>
      <selection pane="bottomRight" activeCell="H5" sqref="H5:H6"/>
    </sheetView>
  </sheetViews>
  <sheetFormatPr defaultColWidth="10.33203125" defaultRowHeight="20.25" customHeight="1"/>
  <cols>
    <col min="1" max="1" width="4.109375" style="291" customWidth="1"/>
    <col min="2" max="2" width="18.6640625" style="167" customWidth="1"/>
    <col min="3" max="3" width="4.44140625" style="173" customWidth="1"/>
    <col min="4" max="4" width="5.6640625" style="173" customWidth="1"/>
    <col min="5" max="5" width="4.109375" style="173" customWidth="1"/>
    <col min="6" max="6" width="5.33203125" style="173" customWidth="1"/>
    <col min="7" max="7" width="4.5546875" style="173" customWidth="1"/>
    <col min="8" max="8" width="5.33203125" style="173" customWidth="1"/>
    <col min="9" max="9" width="3.6640625" style="173" customWidth="1"/>
    <col min="10" max="10" width="5.109375" style="173" customWidth="1"/>
    <col min="11" max="11" width="3.109375" style="173" customWidth="1"/>
    <col min="12" max="12" width="4.33203125" style="173" customWidth="1"/>
    <col min="13" max="13" width="4.109375" style="173" customWidth="1"/>
    <col min="14" max="14" width="4.33203125" style="173" customWidth="1"/>
    <col min="15" max="15" width="3.109375" style="173" customWidth="1"/>
    <col min="16" max="16" width="4.33203125" style="173" customWidth="1"/>
    <col min="17" max="17" width="3.109375" style="173" customWidth="1"/>
    <col min="18" max="20" width="4.33203125" style="173" customWidth="1"/>
    <col min="21" max="21" width="4.44140625" style="173" customWidth="1"/>
    <col min="22" max="22" width="4.33203125" style="173" customWidth="1"/>
    <col min="23" max="23" width="3.6640625" style="173" customWidth="1"/>
    <col min="24" max="24" width="4.109375" style="173" customWidth="1"/>
    <col min="25" max="25" width="3.44140625" style="173" customWidth="1"/>
    <col min="26" max="26" width="4.6640625" style="173" customWidth="1"/>
    <col min="27" max="27" width="4.33203125" style="173" customWidth="1"/>
    <col min="28" max="28" width="4.44140625" style="173" customWidth="1"/>
    <col min="29" max="29" width="4.33203125" style="173" customWidth="1"/>
    <col min="30" max="30" width="4.5546875" style="173" customWidth="1"/>
    <col min="31" max="31" width="4.33203125" style="173" customWidth="1"/>
    <col min="32" max="32" width="10.5546875" style="172" customWidth="1"/>
    <col min="33" max="16384" width="10.33203125" style="173"/>
  </cols>
  <sheetData>
    <row r="1" spans="1:32" ht="12.75" customHeight="1">
      <c r="A1" s="2" t="s">
        <v>274</v>
      </c>
      <c r="C1" s="171"/>
      <c r="D1" s="171"/>
      <c r="E1" s="171"/>
      <c r="F1" s="171"/>
      <c r="G1" s="421"/>
      <c r="H1" s="42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2" ht="12.75" customHeight="1">
      <c r="A2" s="174"/>
      <c r="B2" s="175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32" ht="20.25" customHeight="1">
      <c r="A3" s="395" t="s">
        <v>270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</row>
    <row r="4" spans="1:32" ht="20.25" customHeight="1">
      <c r="A4" s="425" t="s">
        <v>0</v>
      </c>
      <c r="B4" s="428" t="s">
        <v>4</v>
      </c>
      <c r="C4" s="413" t="s">
        <v>45</v>
      </c>
      <c r="D4" s="413"/>
      <c r="E4" s="439" t="s">
        <v>40</v>
      </c>
      <c r="F4" s="440"/>
      <c r="G4" s="440"/>
      <c r="H4" s="441"/>
      <c r="I4" s="413" t="s">
        <v>264</v>
      </c>
      <c r="J4" s="413"/>
      <c r="K4" s="413" t="s">
        <v>15</v>
      </c>
      <c r="L4" s="413"/>
      <c r="M4" s="413"/>
      <c r="N4" s="413"/>
      <c r="O4" s="413" t="s">
        <v>16</v>
      </c>
      <c r="P4" s="413"/>
      <c r="Q4" s="415" t="s">
        <v>11</v>
      </c>
      <c r="R4" s="415"/>
      <c r="S4" s="415"/>
      <c r="T4" s="415"/>
      <c r="U4" s="415"/>
      <c r="V4" s="415"/>
      <c r="W4" s="448" t="s">
        <v>10</v>
      </c>
      <c r="X4" s="452"/>
      <c r="Y4" s="415" t="s">
        <v>288</v>
      </c>
      <c r="Z4" s="455" t="s">
        <v>265</v>
      </c>
      <c r="AA4" s="436"/>
      <c r="AB4" s="435" t="s">
        <v>266</v>
      </c>
      <c r="AC4" s="436"/>
      <c r="AD4" s="448" t="s">
        <v>12</v>
      </c>
      <c r="AE4" s="449"/>
      <c r="AF4" s="444" t="s">
        <v>36</v>
      </c>
    </row>
    <row r="5" spans="1:32" ht="20.25" customHeight="1">
      <c r="A5" s="426"/>
      <c r="B5" s="429"/>
      <c r="C5" s="425" t="s">
        <v>46</v>
      </c>
      <c r="D5" s="425" t="s">
        <v>47</v>
      </c>
      <c r="E5" s="425" t="s">
        <v>48</v>
      </c>
      <c r="F5" s="442" t="s">
        <v>50</v>
      </c>
      <c r="G5" s="442" t="s">
        <v>289</v>
      </c>
      <c r="H5" s="442" t="s">
        <v>287</v>
      </c>
      <c r="I5" s="413" t="s">
        <v>48</v>
      </c>
      <c r="J5" s="445" t="s">
        <v>271</v>
      </c>
      <c r="K5" s="419" t="s">
        <v>14</v>
      </c>
      <c r="L5" s="419"/>
      <c r="M5" s="419" t="s">
        <v>17</v>
      </c>
      <c r="N5" s="419"/>
      <c r="O5" s="413"/>
      <c r="P5" s="413"/>
      <c r="Q5" s="446" t="s">
        <v>14</v>
      </c>
      <c r="R5" s="447"/>
      <c r="S5" s="446" t="s">
        <v>13</v>
      </c>
      <c r="T5" s="447"/>
      <c r="U5" s="446" t="s">
        <v>18</v>
      </c>
      <c r="V5" s="447"/>
      <c r="W5" s="453"/>
      <c r="X5" s="454"/>
      <c r="Y5" s="415"/>
      <c r="Z5" s="456"/>
      <c r="AA5" s="438"/>
      <c r="AB5" s="437"/>
      <c r="AC5" s="438"/>
      <c r="AD5" s="450"/>
      <c r="AE5" s="451"/>
      <c r="AF5" s="444"/>
    </row>
    <row r="6" spans="1:32" ht="20.25" customHeight="1">
      <c r="A6" s="427"/>
      <c r="B6" s="430"/>
      <c r="C6" s="427"/>
      <c r="D6" s="427"/>
      <c r="E6" s="427"/>
      <c r="F6" s="443"/>
      <c r="G6" s="443"/>
      <c r="H6" s="443"/>
      <c r="I6" s="413"/>
      <c r="J6" s="445"/>
      <c r="K6" s="299" t="s">
        <v>48</v>
      </c>
      <c r="L6" s="299" t="s">
        <v>279</v>
      </c>
      <c r="M6" s="299" t="s">
        <v>48</v>
      </c>
      <c r="N6" s="299" t="s">
        <v>279</v>
      </c>
      <c r="O6" s="299" t="s">
        <v>48</v>
      </c>
      <c r="P6" s="299" t="s">
        <v>279</v>
      </c>
      <c r="Q6" s="299" t="s">
        <v>48</v>
      </c>
      <c r="R6" s="299" t="s">
        <v>279</v>
      </c>
      <c r="S6" s="299" t="s">
        <v>48</v>
      </c>
      <c r="T6" s="299" t="s">
        <v>279</v>
      </c>
      <c r="U6" s="299" t="s">
        <v>48</v>
      </c>
      <c r="V6" s="299" t="s">
        <v>279</v>
      </c>
      <c r="W6" s="178" t="s">
        <v>48</v>
      </c>
      <c r="X6" s="319" t="s">
        <v>279</v>
      </c>
      <c r="Y6" s="415"/>
      <c r="Z6" s="371" t="s">
        <v>48</v>
      </c>
      <c r="AA6" s="299" t="s">
        <v>279</v>
      </c>
      <c r="AB6" s="178" t="s">
        <v>48</v>
      </c>
      <c r="AC6" s="178" t="s">
        <v>271</v>
      </c>
      <c r="AD6" s="178" t="s">
        <v>48</v>
      </c>
      <c r="AE6" s="299" t="s">
        <v>279</v>
      </c>
      <c r="AF6" s="444"/>
    </row>
    <row r="7" spans="1:32" s="184" customFormat="1" ht="20.25" customHeight="1">
      <c r="A7" s="180"/>
      <c r="B7" s="181" t="s">
        <v>47</v>
      </c>
      <c r="C7" s="182">
        <f t="shared" ref="C7:E7" si="0">SUM(C14,C26,C46,C56,C65,C75,C84,C91,C104,C113,C121,C133,C143,C154,C167,C176,C187,C196,C203)</f>
        <v>11000</v>
      </c>
      <c r="D7" s="182">
        <f t="shared" si="0"/>
        <v>897834.10000000009</v>
      </c>
      <c r="E7" s="182">
        <f t="shared" si="0"/>
        <v>1948.6857142857143</v>
      </c>
      <c r="F7" s="182">
        <f t="shared" ref="F7:AE7" si="1">SUM(F14,F26,F46,F56,F65,F75,F84,F91,F104,F113,F121,F133,F143,F154,F167,F176,F187,F196,F203)</f>
        <v>-317.68571428571431</v>
      </c>
      <c r="G7" s="182">
        <f t="shared" ref="G7" si="2">SUM(G14,G26,G46,G56,G65,G75,G84,G91,G104,G113,G121,G133,G143,G154,G167,G176,G187,G196,G203)</f>
        <v>26</v>
      </c>
      <c r="H7" s="182">
        <f>SUM(H14,H26,H46,H56,H65,H75,H84,H91,H104,H113,H121,H133,H143,H154,H167,H176,H187,H196,H203)</f>
        <v>67</v>
      </c>
      <c r="I7" s="182">
        <f t="shared" si="1"/>
        <v>575</v>
      </c>
      <c r="J7" s="182">
        <f t="shared" si="1"/>
        <v>65</v>
      </c>
      <c r="K7" s="182">
        <f t="shared" si="1"/>
        <v>394</v>
      </c>
      <c r="L7" s="182">
        <f t="shared" si="1"/>
        <v>33</v>
      </c>
      <c r="M7" s="182">
        <f t="shared" si="1"/>
        <v>9810</v>
      </c>
      <c r="N7" s="182">
        <f t="shared" si="1"/>
        <v>880</v>
      </c>
      <c r="O7" s="182">
        <f t="shared" si="1"/>
        <v>279</v>
      </c>
      <c r="P7" s="182">
        <f t="shared" si="1"/>
        <v>22</v>
      </c>
      <c r="Q7" s="182">
        <f t="shared" si="1"/>
        <v>212</v>
      </c>
      <c r="R7" s="182">
        <f t="shared" si="1"/>
        <v>11</v>
      </c>
      <c r="S7" s="182">
        <f t="shared" si="1"/>
        <v>22003</v>
      </c>
      <c r="T7" s="182">
        <f t="shared" si="1"/>
        <v>1100</v>
      </c>
      <c r="U7" s="182">
        <f t="shared" si="1"/>
        <v>12683</v>
      </c>
      <c r="V7" s="182">
        <f t="shared" si="1"/>
        <v>400</v>
      </c>
      <c r="W7" s="182">
        <f t="shared" si="1"/>
        <v>43</v>
      </c>
      <c r="X7" s="182">
        <f t="shared" si="1"/>
        <v>13</v>
      </c>
      <c r="Y7" s="182">
        <f t="shared" ref="Y7" si="3">SUM(Y14,Y26,Y46,Y56,Y65,Y75,Y84,Y91,Y104,Y113,Y121,Y133,Y143,Y154,Y167,Y176,Y187,Y196,Y203)</f>
        <v>3</v>
      </c>
      <c r="Z7" s="182">
        <f t="shared" si="1"/>
        <v>206866</v>
      </c>
      <c r="AA7" s="182">
        <f t="shared" si="1"/>
        <v>26448</v>
      </c>
      <c r="AB7" s="182">
        <f t="shared" si="1"/>
        <v>117047</v>
      </c>
      <c r="AC7" s="182">
        <f t="shared" si="1"/>
        <v>34180</v>
      </c>
      <c r="AD7" s="182">
        <f t="shared" si="1"/>
        <v>62</v>
      </c>
      <c r="AE7" s="182">
        <f t="shared" si="1"/>
        <v>17</v>
      </c>
      <c r="AF7" s="183"/>
    </row>
    <row r="8" spans="1:32" s="184" customFormat="1" ht="12.75" customHeight="1">
      <c r="A8" s="180"/>
      <c r="B8" s="181" t="s">
        <v>52</v>
      </c>
      <c r="C8" s="182">
        <f t="shared" ref="C8:E8" si="4">SUM(C9:C11)</f>
        <v>11000</v>
      </c>
      <c r="D8" s="182">
        <f t="shared" si="4"/>
        <v>268879.90000000002</v>
      </c>
      <c r="E8" s="182">
        <f t="shared" si="4"/>
        <v>448</v>
      </c>
      <c r="F8" s="182">
        <f t="shared" ref="F8:AE8" si="5">SUM(F9:F11)</f>
        <v>-105</v>
      </c>
      <c r="G8" s="182">
        <f t="shared" ref="G8:H8" si="6">SUM(G9:G11)</f>
        <v>17</v>
      </c>
      <c r="H8" s="182">
        <f t="shared" si="6"/>
        <v>23</v>
      </c>
      <c r="I8" s="182">
        <f t="shared" si="5"/>
        <v>118</v>
      </c>
      <c r="J8" s="182">
        <f t="shared" si="5"/>
        <v>9</v>
      </c>
      <c r="K8" s="182">
        <f t="shared" si="5"/>
        <v>166</v>
      </c>
      <c r="L8" s="182">
        <f t="shared" si="5"/>
        <v>17</v>
      </c>
      <c r="M8" s="182">
        <f t="shared" si="5"/>
        <v>3645</v>
      </c>
      <c r="N8" s="182">
        <f t="shared" si="5"/>
        <v>630</v>
      </c>
      <c r="O8" s="182">
        <f t="shared" si="5"/>
        <v>113</v>
      </c>
      <c r="P8" s="182">
        <f t="shared" si="5"/>
        <v>9</v>
      </c>
      <c r="Q8" s="182">
        <f t="shared" si="5"/>
        <v>0</v>
      </c>
      <c r="R8" s="182">
        <f t="shared" si="5"/>
        <v>0</v>
      </c>
      <c r="S8" s="182">
        <f t="shared" si="5"/>
        <v>0</v>
      </c>
      <c r="T8" s="182">
        <f t="shared" si="5"/>
        <v>0</v>
      </c>
      <c r="U8" s="182">
        <f t="shared" si="5"/>
        <v>4820</v>
      </c>
      <c r="V8" s="182">
        <f t="shared" si="5"/>
        <v>280</v>
      </c>
      <c r="W8" s="182">
        <f t="shared" si="5"/>
        <v>0</v>
      </c>
      <c r="X8" s="182">
        <f t="shared" si="5"/>
        <v>0</v>
      </c>
      <c r="Y8" s="182">
        <f t="shared" ref="Y8" si="7">SUM(Y9:Y11)</f>
        <v>0</v>
      </c>
      <c r="Z8" s="182">
        <f t="shared" si="5"/>
        <v>62350</v>
      </c>
      <c r="AA8" s="182">
        <f t="shared" si="5"/>
        <v>16100</v>
      </c>
      <c r="AB8" s="182">
        <f t="shared" si="5"/>
        <v>36250</v>
      </c>
      <c r="AC8" s="182">
        <f t="shared" si="5"/>
        <v>17700</v>
      </c>
      <c r="AD8" s="182">
        <f t="shared" si="5"/>
        <v>32</v>
      </c>
      <c r="AE8" s="182">
        <f t="shared" si="5"/>
        <v>1</v>
      </c>
      <c r="AF8" s="183"/>
    </row>
    <row r="9" spans="1:32" s="184" customFormat="1" ht="12.75" customHeight="1">
      <c r="A9" s="180"/>
      <c r="B9" s="186" t="s">
        <v>53</v>
      </c>
      <c r="C9" s="182">
        <f t="shared" ref="C9:E9" si="8">SUM(C15,C18,C27,C31,C47,C57,C66,C76,C85,C92,C105,C114,C122,C134,C144,C155,C168,C177,C188)</f>
        <v>11000</v>
      </c>
      <c r="D9" s="182">
        <f t="shared" si="8"/>
        <v>201805.4</v>
      </c>
      <c r="E9" s="182">
        <f t="shared" si="8"/>
        <v>448</v>
      </c>
      <c r="F9" s="182">
        <f>SUM(F15,F18,F27,F31,F47,F57,F66,F76,F85,F92,F105,F114,F122,F134,F144,F155,F168,F177,F188)</f>
        <v>-105</v>
      </c>
      <c r="G9" s="182">
        <f t="shared" ref="G9:H9" si="9">SUM(G15,G18,G27,G31,G47,G57,G66,G76,G85,G92,G105,G114,G122,G134,G144,G155,G168,G177,G188)</f>
        <v>17</v>
      </c>
      <c r="H9" s="182">
        <f t="shared" si="9"/>
        <v>23</v>
      </c>
      <c r="I9" s="182">
        <f t="shared" ref="I9:AE9" si="10">SUM(I15,I18,I27,I31,I47,I57,I66,I76,I85,I92,I105,I114,I122,I134,I144,I155,I168,I177,I188)</f>
        <v>118</v>
      </c>
      <c r="J9" s="182">
        <f t="shared" si="10"/>
        <v>9</v>
      </c>
      <c r="K9" s="182">
        <f t="shared" si="10"/>
        <v>166</v>
      </c>
      <c r="L9" s="182">
        <f t="shared" si="10"/>
        <v>17</v>
      </c>
      <c r="M9" s="182">
        <f t="shared" si="10"/>
        <v>3645</v>
      </c>
      <c r="N9" s="182">
        <f t="shared" si="10"/>
        <v>630</v>
      </c>
      <c r="O9" s="182">
        <f t="shared" si="10"/>
        <v>113</v>
      </c>
      <c r="P9" s="182">
        <f t="shared" si="10"/>
        <v>9</v>
      </c>
      <c r="Q9" s="182">
        <f t="shared" si="10"/>
        <v>0</v>
      </c>
      <c r="R9" s="182">
        <f t="shared" si="10"/>
        <v>0</v>
      </c>
      <c r="S9" s="182">
        <f t="shared" si="10"/>
        <v>0</v>
      </c>
      <c r="T9" s="182">
        <f t="shared" si="10"/>
        <v>0</v>
      </c>
      <c r="U9" s="182">
        <f t="shared" si="10"/>
        <v>4820</v>
      </c>
      <c r="V9" s="182">
        <f t="shared" si="10"/>
        <v>280</v>
      </c>
      <c r="W9" s="182">
        <f t="shared" si="10"/>
        <v>0</v>
      </c>
      <c r="X9" s="182">
        <f t="shared" si="10"/>
        <v>0</v>
      </c>
      <c r="Y9" s="182">
        <f t="shared" ref="Y9" si="11">SUM(Y15,Y18,Y27,Y31,Y47,Y57,Y66,Y76,Y85,Y92,Y105,Y114,Y122,Y134,Y144,Y155,Y168,Y177,Y188)</f>
        <v>0</v>
      </c>
      <c r="Z9" s="182">
        <f t="shared" si="10"/>
        <v>62350</v>
      </c>
      <c r="AA9" s="182">
        <f>SUM(AA15,AA18,AA27,AA31,AA47,AA57,AA66,AA76,AA85,AA92,AA105,AA114,AA122,AA134,AA144,AA155,AA168,AA177,AA188)</f>
        <v>16100</v>
      </c>
      <c r="AB9" s="182">
        <f t="shared" si="10"/>
        <v>36250</v>
      </c>
      <c r="AC9" s="182">
        <f t="shared" si="10"/>
        <v>17700</v>
      </c>
      <c r="AD9" s="182">
        <f t="shared" si="10"/>
        <v>32</v>
      </c>
      <c r="AE9" s="182">
        <f t="shared" si="10"/>
        <v>1</v>
      </c>
      <c r="AF9" s="183"/>
    </row>
    <row r="10" spans="1:32" s="184" customFormat="1" ht="12.75" customHeight="1">
      <c r="A10" s="180"/>
      <c r="B10" s="186" t="s">
        <v>0</v>
      </c>
      <c r="C10" s="182"/>
      <c r="D10" s="182">
        <f t="shared" ref="D10:E10" si="12">SUM(D19,D34:D35,D51:D52,D61,D95:D96,D127,D180)</f>
        <v>67074.5</v>
      </c>
      <c r="E10" s="182">
        <f t="shared" si="12"/>
        <v>0</v>
      </c>
      <c r="F10" s="182">
        <f t="shared" ref="F10:AE10" si="13">SUM(F19,F34:F35,F51:F52,F61,F95:F96,F127,F180)</f>
        <v>0</v>
      </c>
      <c r="G10" s="182">
        <f t="shared" ref="G10:H10" si="14">SUM(G19,G34:G35,G51:G52,G61,G95:G96,G127,G180)</f>
        <v>0</v>
      </c>
      <c r="H10" s="182">
        <f t="shared" si="14"/>
        <v>0</v>
      </c>
      <c r="I10" s="182">
        <f t="shared" si="13"/>
        <v>0</v>
      </c>
      <c r="J10" s="182">
        <f t="shared" si="13"/>
        <v>0</v>
      </c>
      <c r="K10" s="182">
        <f t="shared" si="13"/>
        <v>0</v>
      </c>
      <c r="L10" s="182">
        <f t="shared" si="13"/>
        <v>0</v>
      </c>
      <c r="M10" s="182">
        <f t="shared" si="13"/>
        <v>0</v>
      </c>
      <c r="N10" s="182">
        <f t="shared" si="13"/>
        <v>0</v>
      </c>
      <c r="O10" s="182">
        <f t="shared" si="13"/>
        <v>0</v>
      </c>
      <c r="P10" s="182">
        <f t="shared" si="13"/>
        <v>0</v>
      </c>
      <c r="Q10" s="182">
        <f t="shared" si="13"/>
        <v>0</v>
      </c>
      <c r="R10" s="182">
        <f t="shared" si="13"/>
        <v>0</v>
      </c>
      <c r="S10" s="182">
        <f t="shared" si="13"/>
        <v>0</v>
      </c>
      <c r="T10" s="182">
        <f t="shared" si="13"/>
        <v>0</v>
      </c>
      <c r="U10" s="182">
        <f t="shared" si="13"/>
        <v>0</v>
      </c>
      <c r="V10" s="182">
        <f t="shared" si="13"/>
        <v>0</v>
      </c>
      <c r="W10" s="182">
        <f t="shared" si="13"/>
        <v>0</v>
      </c>
      <c r="X10" s="182">
        <f t="shared" si="13"/>
        <v>0</v>
      </c>
      <c r="Y10" s="182">
        <f t="shared" ref="Y10" si="15">SUM(Y19,Y34:Y35,Y51:Y52,Y61,Y95:Y96,Y127,Y180)</f>
        <v>0</v>
      </c>
      <c r="Z10" s="182">
        <f t="shared" si="13"/>
        <v>0</v>
      </c>
      <c r="AA10" s="182">
        <f t="shared" si="13"/>
        <v>0</v>
      </c>
      <c r="AB10" s="182">
        <f t="shared" si="13"/>
        <v>0</v>
      </c>
      <c r="AC10" s="182">
        <f t="shared" si="13"/>
        <v>0</v>
      </c>
      <c r="AD10" s="182">
        <f t="shared" si="13"/>
        <v>0</v>
      </c>
      <c r="AE10" s="182">
        <f t="shared" si="13"/>
        <v>0</v>
      </c>
      <c r="AF10" s="183"/>
    </row>
    <row r="11" spans="1:32" s="184" customFormat="1" ht="12.75" customHeight="1">
      <c r="A11" s="180"/>
      <c r="B11" s="186" t="s">
        <v>54</v>
      </c>
      <c r="C11" s="182">
        <f t="shared" ref="C11:E11" si="16">SUM(C20,C36,C53,C62,C69,C77,C88,C97,C108,C118,C128,C140,C149,C160,C169,C181,C191)</f>
        <v>0</v>
      </c>
      <c r="D11" s="182">
        <f t="shared" si="16"/>
        <v>0</v>
      </c>
      <c r="E11" s="182">
        <f t="shared" si="16"/>
        <v>0</v>
      </c>
      <c r="F11" s="182">
        <f t="shared" ref="F11:AE11" si="17">SUM(F20,F36,F53,F62,F69,F77,F88,F97,F108,F118,F128,F140,F149,F160,F169,F181,F191)</f>
        <v>0</v>
      </c>
      <c r="G11" s="182">
        <f t="shared" ref="G11:H11" si="18">SUM(G20,G36,G53,G62,G69,G77,G88,G97,G108,G118,G128,G140,G149,G160,G169,G181,G191)</f>
        <v>0</v>
      </c>
      <c r="H11" s="182">
        <f t="shared" si="18"/>
        <v>0</v>
      </c>
      <c r="I11" s="182">
        <f t="shared" si="17"/>
        <v>0</v>
      </c>
      <c r="J11" s="182">
        <f t="shared" si="17"/>
        <v>0</v>
      </c>
      <c r="K11" s="182">
        <f t="shared" si="17"/>
        <v>0</v>
      </c>
      <c r="L11" s="182">
        <f t="shared" si="17"/>
        <v>0</v>
      </c>
      <c r="M11" s="182">
        <f t="shared" si="17"/>
        <v>0</v>
      </c>
      <c r="N11" s="182">
        <f t="shared" si="17"/>
        <v>0</v>
      </c>
      <c r="O11" s="182">
        <f t="shared" si="17"/>
        <v>0</v>
      </c>
      <c r="P11" s="182">
        <f t="shared" si="17"/>
        <v>0</v>
      </c>
      <c r="Q11" s="182">
        <f t="shared" si="17"/>
        <v>0</v>
      </c>
      <c r="R11" s="182">
        <f t="shared" si="17"/>
        <v>0</v>
      </c>
      <c r="S11" s="182">
        <f t="shared" si="17"/>
        <v>0</v>
      </c>
      <c r="T11" s="182">
        <f t="shared" si="17"/>
        <v>0</v>
      </c>
      <c r="U11" s="182">
        <f t="shared" si="17"/>
        <v>0</v>
      </c>
      <c r="V11" s="182">
        <f t="shared" si="17"/>
        <v>0</v>
      </c>
      <c r="W11" s="182">
        <f t="shared" si="17"/>
        <v>0</v>
      </c>
      <c r="X11" s="182">
        <f t="shared" si="17"/>
        <v>0</v>
      </c>
      <c r="Y11" s="182">
        <f t="shared" ref="Y11" si="19">SUM(Y20,Y36,Y53,Y62,Y69,Y77,Y88,Y97,Y108,Y118,Y128,Y140,Y149,Y160,Y169,Y181,Y191)</f>
        <v>0</v>
      </c>
      <c r="Z11" s="182">
        <f t="shared" si="17"/>
        <v>0</v>
      </c>
      <c r="AA11" s="182">
        <f t="shared" si="17"/>
        <v>0</v>
      </c>
      <c r="AB11" s="182">
        <f t="shared" si="17"/>
        <v>0</v>
      </c>
      <c r="AC11" s="182">
        <f t="shared" si="17"/>
        <v>0</v>
      </c>
      <c r="AD11" s="182">
        <f t="shared" si="17"/>
        <v>0</v>
      </c>
      <c r="AE11" s="182">
        <f t="shared" si="17"/>
        <v>0</v>
      </c>
      <c r="AF11" s="183"/>
    </row>
    <row r="12" spans="1:32" s="184" customFormat="1" ht="12.75" customHeight="1">
      <c r="A12" s="180"/>
      <c r="B12" s="181" t="s">
        <v>55</v>
      </c>
      <c r="C12" s="182">
        <f t="shared" ref="C12:E12" si="20">SUM(C21:C22,C37,C40,C54,C63,C70,C78,C89,C98,C109,C119,C129,C141,C150,C161,C170,C182,C192)</f>
        <v>0</v>
      </c>
      <c r="D12" s="182">
        <f t="shared" si="20"/>
        <v>256827.1</v>
      </c>
      <c r="E12" s="182">
        <f t="shared" si="20"/>
        <v>794.68571428571431</v>
      </c>
      <c r="F12" s="182">
        <f t="shared" ref="F12:AE12" si="21">SUM(F21:F22,F37,F40,F54,F63,F70,F78,F89,F98,F109,F119,F129,F141,F150,F161,F170,F182,F192)</f>
        <v>-116.68571428571428</v>
      </c>
      <c r="G12" s="182">
        <f t="shared" ref="G12:H12" si="22">SUM(G21:G22,G37,G40,G54,G63,G70,G78,G89,G98,G109,G119,G129,G141,G150,G161,G170,G182,G192)</f>
        <v>9</v>
      </c>
      <c r="H12" s="182">
        <f t="shared" si="22"/>
        <v>32</v>
      </c>
      <c r="I12" s="182">
        <f t="shared" si="21"/>
        <v>190</v>
      </c>
      <c r="J12" s="182">
        <f t="shared" si="21"/>
        <v>0</v>
      </c>
      <c r="K12" s="182">
        <f t="shared" si="21"/>
        <v>89</v>
      </c>
      <c r="L12" s="182">
        <f t="shared" si="21"/>
        <v>0</v>
      </c>
      <c r="M12" s="182">
        <f t="shared" si="21"/>
        <v>2525</v>
      </c>
      <c r="N12" s="182">
        <f t="shared" si="21"/>
        <v>0</v>
      </c>
      <c r="O12" s="182">
        <f t="shared" si="21"/>
        <v>45</v>
      </c>
      <c r="P12" s="182">
        <f t="shared" si="21"/>
        <v>0</v>
      </c>
      <c r="Q12" s="182">
        <f t="shared" si="21"/>
        <v>52</v>
      </c>
      <c r="R12" s="182">
        <f>SUM(R21:R22,R37,R40,R54,R63,R70,R78,R89,R98,R109,R119,R129,R141,R150,R161,R170,R182,R192)</f>
        <v>0</v>
      </c>
      <c r="S12" s="182">
        <f t="shared" si="21"/>
        <v>4395</v>
      </c>
      <c r="T12" s="182">
        <f>SUM(T21:T22,T37,T40,T54,T63,T70,T78,T89,T98,T109,T119,T129,T141,T150,T161,T170,T182,T192)</f>
        <v>0</v>
      </c>
      <c r="U12" s="182">
        <f t="shared" si="21"/>
        <v>2990</v>
      </c>
      <c r="V12" s="182">
        <f>SUM(V21:V22,V37,V40,V54,V63,V70,V78,V89,V98,V109,V119,V129,V141,V150,V161,V170,V182,V192)</f>
        <v>0</v>
      </c>
      <c r="W12" s="182">
        <f t="shared" si="21"/>
        <v>20</v>
      </c>
      <c r="X12" s="182">
        <f t="shared" si="21"/>
        <v>5</v>
      </c>
      <c r="Y12" s="182">
        <f t="shared" ref="Y12" si="23">SUM(Y21:Y22,Y37,Y40,Y54,Y63,Y70,Y78,Y89,Y98,Y109,Y119,Y129,Y141,Y150,Y161,Y170,Y182,Y192)</f>
        <v>0</v>
      </c>
      <c r="Z12" s="182">
        <f t="shared" si="21"/>
        <v>70192</v>
      </c>
      <c r="AA12" s="182">
        <f t="shared" si="21"/>
        <v>2000</v>
      </c>
      <c r="AB12" s="182">
        <f t="shared" si="21"/>
        <v>24486</v>
      </c>
      <c r="AC12" s="182">
        <f t="shared" si="21"/>
        <v>6980</v>
      </c>
      <c r="AD12" s="182">
        <f t="shared" si="21"/>
        <v>18</v>
      </c>
      <c r="AE12" s="182">
        <f t="shared" si="21"/>
        <v>7</v>
      </c>
      <c r="AF12" s="188"/>
    </row>
    <row r="13" spans="1:32" s="184" customFormat="1" ht="20.25" customHeight="1">
      <c r="A13" s="180"/>
      <c r="B13" s="181" t="s">
        <v>1</v>
      </c>
      <c r="C13" s="182">
        <f t="shared" ref="C13:E13" si="24">SUM(C23:C25,C44:C45,C55,C64,C74,C81,C90,C101,C112,C120,C132,C142,C153,C166,C173,C186,C195)</f>
        <v>0</v>
      </c>
      <c r="D13" s="182">
        <f t="shared" si="24"/>
        <v>224228</v>
      </c>
      <c r="E13" s="182">
        <f t="shared" si="24"/>
        <v>466</v>
      </c>
      <c r="F13" s="182">
        <f t="shared" ref="F13:AE13" si="25">SUM(F23:F25,F44:F45,F55,F64,F74,F81,F90,F101,F112,F120,F132,F142,F153,F166,F173,F186,F195)</f>
        <v>-37</v>
      </c>
      <c r="G13" s="182">
        <f t="shared" ref="G13:H13" si="26">SUM(G23:G25,G44:G45,G55,G64,G74,G81,G90,G101,G112,G120,G132,G142,G153,G166,G173,G186,G195)</f>
        <v>0</v>
      </c>
      <c r="H13" s="182">
        <f t="shared" si="26"/>
        <v>12</v>
      </c>
      <c r="I13" s="182">
        <f t="shared" si="25"/>
        <v>200</v>
      </c>
      <c r="J13" s="182">
        <f t="shared" si="25"/>
        <v>30</v>
      </c>
      <c r="K13" s="182">
        <f t="shared" si="25"/>
        <v>100</v>
      </c>
      <c r="L13" s="182">
        <f t="shared" si="25"/>
        <v>10</v>
      </c>
      <c r="M13" s="182">
        <f t="shared" si="25"/>
        <v>2490</v>
      </c>
      <c r="N13" s="182">
        <f t="shared" si="25"/>
        <v>0</v>
      </c>
      <c r="O13" s="182">
        <f t="shared" si="25"/>
        <v>100</v>
      </c>
      <c r="P13" s="182">
        <f t="shared" si="25"/>
        <v>9</v>
      </c>
      <c r="Q13" s="182">
        <f t="shared" si="25"/>
        <v>120</v>
      </c>
      <c r="R13" s="182">
        <f t="shared" si="25"/>
        <v>10</v>
      </c>
      <c r="S13" s="182">
        <f t="shared" si="25"/>
        <v>11460</v>
      </c>
      <c r="T13" s="182">
        <f t="shared" si="25"/>
        <v>0</v>
      </c>
      <c r="U13" s="182">
        <f t="shared" si="25"/>
        <v>4036</v>
      </c>
      <c r="V13" s="182">
        <f t="shared" si="25"/>
        <v>0</v>
      </c>
      <c r="W13" s="182">
        <f t="shared" si="25"/>
        <v>20</v>
      </c>
      <c r="X13" s="182">
        <f t="shared" si="25"/>
        <v>8</v>
      </c>
      <c r="Y13" s="182">
        <f t="shared" ref="Y13" si="27">SUM(Y23:Y25,Y44:Y45,Y55,Y64,Y74,Y81,Y90,Y101,Y112,Y120,Y132,Y142,Y153,Y166,Y173,Y186,Y195)</f>
        <v>3</v>
      </c>
      <c r="Z13" s="182">
        <f t="shared" si="25"/>
        <v>52520</v>
      </c>
      <c r="AA13" s="182">
        <f t="shared" si="25"/>
        <v>4000</v>
      </c>
      <c r="AB13" s="182">
        <f t="shared" si="25"/>
        <v>26811</v>
      </c>
      <c r="AC13" s="182">
        <f t="shared" si="25"/>
        <v>4000</v>
      </c>
      <c r="AD13" s="182">
        <f t="shared" si="25"/>
        <v>6</v>
      </c>
      <c r="AE13" s="182">
        <f t="shared" si="25"/>
        <v>4</v>
      </c>
      <c r="AF13" s="185"/>
    </row>
    <row r="14" spans="1:32" s="184" customFormat="1" ht="13.5" customHeight="1">
      <c r="A14" s="189" t="s">
        <v>5</v>
      </c>
      <c r="B14" s="190" t="s">
        <v>56</v>
      </c>
      <c r="C14" s="191">
        <f t="shared" ref="C14:AE14" si="28">SUM(C15,C18:C20,C21:C25)</f>
        <v>0</v>
      </c>
      <c r="D14" s="191">
        <f t="shared" si="28"/>
        <v>72037.100000000006</v>
      </c>
      <c r="E14" s="191">
        <f t="shared" si="28"/>
        <v>183</v>
      </c>
      <c r="F14" s="191">
        <f t="shared" si="28"/>
        <v>-19</v>
      </c>
      <c r="G14" s="191">
        <f t="shared" si="28"/>
        <v>0</v>
      </c>
      <c r="H14" s="191">
        <f t="shared" si="28"/>
        <v>0</v>
      </c>
      <c r="I14" s="191">
        <f t="shared" si="28"/>
        <v>59</v>
      </c>
      <c r="J14" s="191">
        <f t="shared" si="28"/>
        <v>13</v>
      </c>
      <c r="K14" s="191">
        <f t="shared" si="28"/>
        <v>39</v>
      </c>
      <c r="L14" s="191">
        <f t="shared" si="28"/>
        <v>5</v>
      </c>
      <c r="M14" s="191">
        <f t="shared" si="28"/>
        <v>760</v>
      </c>
      <c r="N14" s="191">
        <f t="shared" si="28"/>
        <v>0</v>
      </c>
      <c r="O14" s="191">
        <f t="shared" si="28"/>
        <v>29</v>
      </c>
      <c r="P14" s="191">
        <f t="shared" si="28"/>
        <v>6</v>
      </c>
      <c r="Q14" s="191">
        <f t="shared" si="28"/>
        <v>24</v>
      </c>
      <c r="R14" s="191">
        <f t="shared" si="28"/>
        <v>6</v>
      </c>
      <c r="S14" s="191">
        <f t="shared" si="28"/>
        <v>1470</v>
      </c>
      <c r="T14" s="191">
        <f t="shared" si="28"/>
        <v>0</v>
      </c>
      <c r="U14" s="191">
        <f t="shared" si="28"/>
        <v>1330</v>
      </c>
      <c r="V14" s="191">
        <f t="shared" si="28"/>
        <v>0</v>
      </c>
      <c r="W14" s="191">
        <f t="shared" si="28"/>
        <v>5</v>
      </c>
      <c r="X14" s="191">
        <f t="shared" si="28"/>
        <v>1</v>
      </c>
      <c r="Y14" s="191">
        <f t="shared" si="28"/>
        <v>1</v>
      </c>
      <c r="Z14" s="191">
        <f t="shared" si="28"/>
        <v>23200</v>
      </c>
      <c r="AA14" s="191">
        <f t="shared" si="28"/>
        <v>4000</v>
      </c>
      <c r="AB14" s="191">
        <f t="shared" si="28"/>
        <v>11000</v>
      </c>
      <c r="AC14" s="191">
        <f t="shared" si="28"/>
        <v>4000</v>
      </c>
      <c r="AD14" s="191">
        <f t="shared" si="28"/>
        <v>11</v>
      </c>
      <c r="AE14" s="191">
        <f t="shared" si="28"/>
        <v>4</v>
      </c>
      <c r="AF14" s="192"/>
    </row>
    <row r="15" spans="1:32" s="198" customFormat="1" ht="11.4">
      <c r="A15" s="193">
        <v>1</v>
      </c>
      <c r="B15" s="194" t="s">
        <v>57</v>
      </c>
      <c r="C15" s="195"/>
      <c r="D15" s="195">
        <v>6832</v>
      </c>
      <c r="E15" s="195">
        <v>18</v>
      </c>
      <c r="F15" s="195">
        <f>SUM(F16:F17)</f>
        <v>-1</v>
      </c>
      <c r="G15" s="195">
        <f t="shared" ref="G15:AE15" si="29">SUM(G16:G17)</f>
        <v>0</v>
      </c>
      <c r="H15" s="195">
        <f t="shared" si="29"/>
        <v>0</v>
      </c>
      <c r="I15" s="195">
        <f t="shared" si="29"/>
        <v>7</v>
      </c>
      <c r="J15" s="195">
        <f t="shared" si="29"/>
        <v>0</v>
      </c>
      <c r="K15" s="195">
        <f t="shared" si="29"/>
        <v>9</v>
      </c>
      <c r="L15" s="195">
        <f t="shared" si="29"/>
        <v>0</v>
      </c>
      <c r="M15" s="195">
        <f t="shared" si="29"/>
        <v>150</v>
      </c>
      <c r="N15" s="195">
        <f t="shared" si="29"/>
        <v>0</v>
      </c>
      <c r="O15" s="195">
        <f t="shared" si="29"/>
        <v>6</v>
      </c>
      <c r="P15" s="195">
        <f t="shared" si="29"/>
        <v>0</v>
      </c>
      <c r="Q15" s="195">
        <f t="shared" si="29"/>
        <v>0</v>
      </c>
      <c r="R15" s="195">
        <f t="shared" si="29"/>
        <v>0</v>
      </c>
      <c r="S15" s="195">
        <f t="shared" si="29"/>
        <v>0</v>
      </c>
      <c r="T15" s="195">
        <f t="shared" si="29"/>
        <v>0</v>
      </c>
      <c r="U15" s="195">
        <f t="shared" si="29"/>
        <v>150</v>
      </c>
      <c r="V15" s="195">
        <f t="shared" si="29"/>
        <v>0</v>
      </c>
      <c r="W15" s="195">
        <f t="shared" si="29"/>
        <v>0</v>
      </c>
      <c r="X15" s="195">
        <f t="shared" si="29"/>
        <v>0</v>
      </c>
      <c r="Y15" s="195">
        <f t="shared" si="29"/>
        <v>0</v>
      </c>
      <c r="Z15" s="195">
        <f t="shared" si="29"/>
        <v>5500</v>
      </c>
      <c r="AA15" s="195">
        <f t="shared" si="29"/>
        <v>0</v>
      </c>
      <c r="AB15" s="195">
        <f t="shared" si="29"/>
        <v>2500</v>
      </c>
      <c r="AC15" s="195">
        <f t="shared" si="29"/>
        <v>0</v>
      </c>
      <c r="AD15" s="195">
        <f t="shared" si="29"/>
        <v>2</v>
      </c>
      <c r="AE15" s="195">
        <f t="shared" si="29"/>
        <v>0</v>
      </c>
      <c r="AF15" s="197"/>
    </row>
    <row r="16" spans="1:32" ht="13.2">
      <c r="A16" s="173"/>
      <c r="B16" s="199" t="s">
        <v>58</v>
      </c>
      <c r="C16" s="50"/>
      <c r="D16" s="50">
        <v>4100</v>
      </c>
      <c r="E16" s="195">
        <v>13</v>
      </c>
      <c r="F16" s="195">
        <v>-1</v>
      </c>
      <c r="G16" s="195"/>
      <c r="H16" s="195"/>
      <c r="I16" s="323">
        <v>4</v>
      </c>
      <c r="J16" s="327">
        <f>I16-'CSVC 2025-2026'!I16</f>
        <v>0</v>
      </c>
      <c r="K16" s="323">
        <v>7</v>
      </c>
      <c r="L16" s="327">
        <f>K16-'CSVC 2025-2026'!K16</f>
        <v>0</v>
      </c>
      <c r="M16" s="323">
        <v>100</v>
      </c>
      <c r="N16" s="327">
        <f>M16-'CSVC 2025-2026'!M16</f>
        <v>0</v>
      </c>
      <c r="O16" s="323">
        <v>5</v>
      </c>
      <c r="P16" s="327">
        <f>O16-'CSVC 2025-2026'!O16</f>
        <v>0</v>
      </c>
      <c r="Q16" s="323"/>
      <c r="R16" s="327">
        <f>Q16-'CSVC 2025-2026'!Q16</f>
        <v>0</v>
      </c>
      <c r="S16" s="323"/>
      <c r="T16" s="327">
        <f>S16-'CSVC 2025-2026'!S16</f>
        <v>0</v>
      </c>
      <c r="U16" s="323">
        <v>100</v>
      </c>
      <c r="V16" s="327">
        <f>U16-'CSVC 2025-2026'!U16</f>
        <v>0</v>
      </c>
      <c r="W16" s="323"/>
      <c r="X16" s="327">
        <f>W16-'CSVC 2025-2026'!W16</f>
        <v>0</v>
      </c>
      <c r="Y16" s="327"/>
      <c r="Z16" s="323">
        <v>2500</v>
      </c>
      <c r="AA16" s="327">
        <f>Z16-'CSVC 2025-2026'!Z16</f>
        <v>0</v>
      </c>
      <c r="AB16" s="323">
        <v>1500</v>
      </c>
      <c r="AC16" s="327">
        <f>AB16-'CSVC 2025-2026'!AB16</f>
        <v>0</v>
      </c>
      <c r="AD16" s="323">
        <v>1</v>
      </c>
      <c r="AE16" s="195">
        <f>AD16-'CSVC 2025-2026'!AD16</f>
        <v>0</v>
      </c>
      <c r="AF16" s="203"/>
    </row>
    <row r="17" spans="1:32" ht="13.2">
      <c r="A17" s="204"/>
      <c r="B17" s="199" t="s">
        <v>59</v>
      </c>
      <c r="C17" s="50"/>
      <c r="D17" s="50">
        <v>2732</v>
      </c>
      <c r="E17" s="195">
        <v>5</v>
      </c>
      <c r="F17" s="195"/>
      <c r="G17" s="195"/>
      <c r="H17" s="195"/>
      <c r="I17" s="323">
        <v>3</v>
      </c>
      <c r="J17" s="327">
        <f>I17-'CSVC 2025-2026'!I17</f>
        <v>0</v>
      </c>
      <c r="K17" s="323">
        <v>2</v>
      </c>
      <c r="L17" s="327">
        <f>K17-'CSVC 2025-2026'!K17</f>
        <v>0</v>
      </c>
      <c r="M17" s="323">
        <v>50</v>
      </c>
      <c r="N17" s="327">
        <f>M17-'CSVC 2025-2026'!M17</f>
        <v>0</v>
      </c>
      <c r="O17" s="323">
        <v>1</v>
      </c>
      <c r="P17" s="327">
        <f>O17-'CSVC 2025-2026'!O17</f>
        <v>0</v>
      </c>
      <c r="Q17" s="323"/>
      <c r="R17" s="327">
        <f>Q17-'CSVC 2025-2026'!Q17</f>
        <v>0</v>
      </c>
      <c r="S17" s="323"/>
      <c r="T17" s="327">
        <f>S17-'CSVC 2025-2026'!S17</f>
        <v>0</v>
      </c>
      <c r="U17" s="323">
        <v>50</v>
      </c>
      <c r="V17" s="327">
        <f>U17-'CSVC 2025-2026'!U17</f>
        <v>0</v>
      </c>
      <c r="W17" s="323"/>
      <c r="X17" s="327">
        <f>W17-'CSVC 2025-2026'!W17</f>
        <v>0</v>
      </c>
      <c r="Y17" s="327"/>
      <c r="Z17" s="323">
        <v>3000</v>
      </c>
      <c r="AA17" s="327">
        <f>Z17-'CSVC 2025-2026'!Z17</f>
        <v>0</v>
      </c>
      <c r="AB17" s="323">
        <v>1000</v>
      </c>
      <c r="AC17" s="327">
        <f>AB17-'CSVC 2025-2026'!AB17</f>
        <v>0</v>
      </c>
      <c r="AD17" s="323">
        <v>1</v>
      </c>
      <c r="AE17" s="195">
        <f>AD17-'CSVC 2025-2026'!AD17</f>
        <v>0</v>
      </c>
      <c r="AF17" s="203"/>
    </row>
    <row r="18" spans="1:32" s="211" customFormat="1" ht="13.2">
      <c r="A18" s="205">
        <v>2</v>
      </c>
      <c r="B18" s="206" t="s">
        <v>60</v>
      </c>
      <c r="C18" s="209"/>
      <c r="D18" s="209">
        <v>9400</v>
      </c>
      <c r="E18" s="195">
        <v>15</v>
      </c>
      <c r="F18" s="195"/>
      <c r="G18" s="195"/>
      <c r="H18" s="195"/>
      <c r="I18" s="324">
        <v>6</v>
      </c>
      <c r="J18" s="327">
        <f>I18-'CSVC 2025-2026'!I18</f>
        <v>0</v>
      </c>
      <c r="K18" s="325">
        <v>7</v>
      </c>
      <c r="L18" s="327">
        <f>K18-'CSVC 2025-2026'!K18</f>
        <v>0</v>
      </c>
      <c r="M18" s="325">
        <v>120</v>
      </c>
      <c r="N18" s="327">
        <f>M18-'CSVC 2025-2026'!M18</f>
        <v>0</v>
      </c>
      <c r="O18" s="325">
        <v>4</v>
      </c>
      <c r="P18" s="327">
        <f>O18-'CSVC 2025-2026'!O18</f>
        <v>0</v>
      </c>
      <c r="Q18" s="325"/>
      <c r="R18" s="327">
        <f>Q18-'CSVC 2025-2026'!Q18</f>
        <v>0</v>
      </c>
      <c r="S18" s="325"/>
      <c r="T18" s="327">
        <f>S18-'CSVC 2025-2026'!S18</f>
        <v>0</v>
      </c>
      <c r="U18" s="325">
        <v>150</v>
      </c>
      <c r="V18" s="327">
        <f>U18-'CSVC 2025-2026'!U18</f>
        <v>0</v>
      </c>
      <c r="W18" s="325"/>
      <c r="X18" s="327">
        <f>W18-'CSVC 2025-2026'!W18</f>
        <v>0</v>
      </c>
      <c r="Y18" s="327"/>
      <c r="Z18" s="325">
        <v>2000</v>
      </c>
      <c r="AA18" s="327">
        <f>Z18-'CSVC 2025-2026'!Z18</f>
        <v>0</v>
      </c>
      <c r="AB18" s="325">
        <v>500</v>
      </c>
      <c r="AC18" s="327">
        <f>AB18-'CSVC 2025-2026'!AB18</f>
        <v>0</v>
      </c>
      <c r="AD18" s="325">
        <v>1</v>
      </c>
      <c r="AE18" s="195">
        <f>AD18-'CSVC 2025-2026'!AD18</f>
        <v>0</v>
      </c>
      <c r="AF18" s="210"/>
    </row>
    <row r="19" spans="1:32" s="211" customFormat="1" ht="13.2">
      <c r="A19" s="205">
        <v>3</v>
      </c>
      <c r="B19" s="206" t="s">
        <v>61</v>
      </c>
      <c r="C19" s="209"/>
      <c r="D19" s="209">
        <v>4585.1000000000004</v>
      </c>
      <c r="E19" s="195"/>
      <c r="F19" s="195">
        <v>0</v>
      </c>
      <c r="G19" s="195"/>
      <c r="H19" s="195"/>
      <c r="I19" s="324"/>
      <c r="J19" s="327"/>
      <c r="K19" s="325"/>
      <c r="L19" s="327"/>
      <c r="M19" s="325"/>
      <c r="N19" s="327"/>
      <c r="O19" s="325"/>
      <c r="P19" s="327"/>
      <c r="Q19" s="325"/>
      <c r="R19" s="327"/>
      <c r="S19" s="325"/>
      <c r="T19" s="327"/>
      <c r="U19" s="325"/>
      <c r="V19" s="327"/>
      <c r="W19" s="325"/>
      <c r="X19" s="327"/>
      <c r="Y19" s="327"/>
      <c r="Z19" s="325"/>
      <c r="AA19" s="327"/>
      <c r="AB19" s="325"/>
      <c r="AC19" s="327"/>
      <c r="AD19" s="325"/>
      <c r="AE19" s="195"/>
      <c r="AF19" s="210"/>
    </row>
    <row r="20" spans="1:32" s="222" customFormat="1" ht="13.2">
      <c r="A20" s="215"/>
      <c r="B20" s="216" t="s">
        <v>62</v>
      </c>
      <c r="C20" s="220"/>
      <c r="D20" s="220"/>
      <c r="E20" s="195"/>
      <c r="F20" s="195">
        <v>0</v>
      </c>
      <c r="G20" s="195"/>
      <c r="H20" s="195"/>
      <c r="I20" s="326"/>
      <c r="J20" s="327">
        <f>I20-'CSVC 2025-2026'!I20</f>
        <v>0</v>
      </c>
      <c r="K20" s="327"/>
      <c r="L20" s="327">
        <f>K20-'CSVC 2025-2026'!K20</f>
        <v>0</v>
      </c>
      <c r="M20" s="327"/>
      <c r="N20" s="327">
        <f>M20-'CSVC 2025-2026'!M20</f>
        <v>0</v>
      </c>
      <c r="O20" s="327"/>
      <c r="P20" s="327">
        <f>O20-'CSVC 2025-2026'!O20</f>
        <v>0</v>
      </c>
      <c r="Q20" s="327"/>
      <c r="R20" s="327">
        <f>Q20-'CSVC 2025-2026'!Q20</f>
        <v>0</v>
      </c>
      <c r="S20" s="327"/>
      <c r="T20" s="327">
        <f>S20-'CSVC 2025-2026'!S20</f>
        <v>0</v>
      </c>
      <c r="U20" s="327"/>
      <c r="V20" s="327">
        <f>U20-'CSVC 2025-2026'!U20</f>
        <v>0</v>
      </c>
      <c r="W20" s="327"/>
      <c r="X20" s="327">
        <f>W20-'CSVC 2025-2026'!W20</f>
        <v>0</v>
      </c>
      <c r="Y20" s="327"/>
      <c r="Z20" s="327"/>
      <c r="AA20" s="327">
        <f>Z20-'CSVC 2025-2026'!Z20</f>
        <v>0</v>
      </c>
      <c r="AB20" s="327"/>
      <c r="AC20" s="327">
        <f>AB20-'CSVC 2025-2026'!AB20</f>
        <v>0</v>
      </c>
      <c r="AD20" s="327"/>
      <c r="AE20" s="195">
        <f>AD20-'CSVC 2025-2026'!AD20</f>
        <v>0</v>
      </c>
      <c r="AF20" s="210"/>
    </row>
    <row r="21" spans="1:32" s="222" customFormat="1" ht="13.2">
      <c r="A21" s="215">
        <v>4</v>
      </c>
      <c r="B21" s="223" t="s">
        <v>63</v>
      </c>
      <c r="C21" s="220"/>
      <c r="D21" s="220">
        <v>8400</v>
      </c>
      <c r="E21" s="195">
        <v>45</v>
      </c>
      <c r="F21" s="195">
        <v>-8</v>
      </c>
      <c r="G21" s="195"/>
      <c r="H21" s="195"/>
      <c r="I21" s="326">
        <v>8</v>
      </c>
      <c r="J21" s="327">
        <f>I21-'CSVC 2025-2026'!I21</f>
        <v>0</v>
      </c>
      <c r="K21" s="327">
        <v>4</v>
      </c>
      <c r="L21" s="327">
        <f>K21-'CSVC 2025-2026'!K21</f>
        <v>0</v>
      </c>
      <c r="M21" s="327">
        <v>100</v>
      </c>
      <c r="N21" s="327">
        <f>M21-'CSVC 2025-2026'!M21</f>
        <v>0</v>
      </c>
      <c r="O21" s="327">
        <v>2</v>
      </c>
      <c r="P21" s="327">
        <f>O21-'CSVC 2025-2026'!O21</f>
        <v>0</v>
      </c>
      <c r="Q21" s="327">
        <v>3</v>
      </c>
      <c r="R21" s="327">
        <f>Q21-'CSVC 2025-2026'!Q21</f>
        <v>0</v>
      </c>
      <c r="S21" s="327">
        <v>100</v>
      </c>
      <c r="T21" s="327">
        <f>S21-'CSVC 2025-2026'!S21</f>
        <v>0</v>
      </c>
      <c r="U21" s="327">
        <v>150</v>
      </c>
      <c r="V21" s="327">
        <f>U21-'CSVC 2025-2026'!U21</f>
        <v>0</v>
      </c>
      <c r="W21" s="327">
        <v>1</v>
      </c>
      <c r="X21" s="327">
        <f>W21-'CSVC 2025-2026'!W21</f>
        <v>0</v>
      </c>
      <c r="Y21" s="327"/>
      <c r="Z21" s="327">
        <v>3700</v>
      </c>
      <c r="AA21" s="327">
        <f>Z21-'CSVC 2025-2026'!Z21</f>
        <v>0</v>
      </c>
      <c r="AB21" s="327">
        <v>1000</v>
      </c>
      <c r="AC21" s="327">
        <f>AB21-'CSVC 2025-2026'!AB21</f>
        <v>0</v>
      </c>
      <c r="AD21" s="327">
        <v>1</v>
      </c>
      <c r="AE21" s="195">
        <f>AD21-'CSVC 2025-2026'!AD21</f>
        <v>0</v>
      </c>
      <c r="AF21" s="210"/>
    </row>
    <row r="22" spans="1:32" s="222" customFormat="1" ht="13.2">
      <c r="A22" s="215">
        <v>5</v>
      </c>
      <c r="B22" s="223" t="s">
        <v>64</v>
      </c>
      <c r="C22" s="220"/>
      <c r="D22" s="220">
        <v>10100</v>
      </c>
      <c r="E22" s="195">
        <v>40</v>
      </c>
      <c r="F22" s="195"/>
      <c r="G22" s="195"/>
      <c r="H22" s="195"/>
      <c r="I22" s="326">
        <v>8</v>
      </c>
      <c r="J22" s="327">
        <f>I22-'CSVC 2025-2026'!I22</f>
        <v>0</v>
      </c>
      <c r="K22" s="327">
        <v>4</v>
      </c>
      <c r="L22" s="327">
        <f>K22-'CSVC 2025-2026'!K22</f>
        <v>0</v>
      </c>
      <c r="M22" s="327">
        <v>100</v>
      </c>
      <c r="N22" s="327">
        <f>M22-'CSVC 2025-2026'!M22</f>
        <v>0</v>
      </c>
      <c r="O22" s="327">
        <v>2</v>
      </c>
      <c r="P22" s="327">
        <f>O22-'CSVC 2025-2026'!O22</f>
        <v>0</v>
      </c>
      <c r="Q22" s="327">
        <v>3</v>
      </c>
      <c r="R22" s="327">
        <f>Q22-'CSVC 2025-2026'!Q22</f>
        <v>0</v>
      </c>
      <c r="S22" s="327">
        <v>150</v>
      </c>
      <c r="T22" s="327">
        <f>S22-'CSVC 2025-2026'!S22</f>
        <v>0</v>
      </c>
      <c r="U22" s="327">
        <v>200</v>
      </c>
      <c r="V22" s="327">
        <f>U22-'CSVC 2025-2026'!U22</f>
        <v>0</v>
      </c>
      <c r="W22" s="327">
        <v>1</v>
      </c>
      <c r="X22" s="327">
        <f>W22-'CSVC 2025-2026'!W22</f>
        <v>0</v>
      </c>
      <c r="Y22" s="327"/>
      <c r="Z22" s="327">
        <v>3000</v>
      </c>
      <c r="AA22" s="327">
        <f>Z22-'CSVC 2025-2026'!Z22</f>
        <v>0</v>
      </c>
      <c r="AB22" s="327">
        <v>2000</v>
      </c>
      <c r="AC22" s="327">
        <f>AB22-'CSVC 2025-2026'!AB22</f>
        <v>0</v>
      </c>
      <c r="AD22" s="327">
        <v>1</v>
      </c>
      <c r="AE22" s="195">
        <f>AD22-'CSVC 2025-2026'!AD22</f>
        <v>0</v>
      </c>
      <c r="AF22" s="210"/>
    </row>
    <row r="23" spans="1:32" s="222" customFormat="1" ht="13.2">
      <c r="A23" s="215">
        <v>6</v>
      </c>
      <c r="B23" s="317" t="s">
        <v>65</v>
      </c>
      <c r="C23" s="220"/>
      <c r="D23" s="220">
        <v>7000</v>
      </c>
      <c r="E23" s="195">
        <v>12</v>
      </c>
      <c r="F23" s="195">
        <v>0</v>
      </c>
      <c r="G23" s="195"/>
      <c r="H23" s="195"/>
      <c r="I23" s="326">
        <v>10</v>
      </c>
      <c r="J23" s="327">
        <f>I23-'CSVC 2025-2026'!I23</f>
        <v>0</v>
      </c>
      <c r="K23" s="327">
        <v>5</v>
      </c>
      <c r="L23" s="327">
        <f>K23-'CSVC 2025-2026'!K23</f>
        <v>0</v>
      </c>
      <c r="M23" s="327">
        <f>'CSVC 2025-2026'!M23</f>
        <v>200</v>
      </c>
      <c r="N23" s="327">
        <f>M23-'CSVC 2025-2026'!M23</f>
        <v>0</v>
      </c>
      <c r="O23" s="327">
        <v>5</v>
      </c>
      <c r="P23" s="327">
        <f>O23-'CSVC 2025-2026'!O23</f>
        <v>0</v>
      </c>
      <c r="Q23" s="327">
        <v>6</v>
      </c>
      <c r="R23" s="327">
        <f>Q23-'CSVC 2025-2026'!Q23</f>
        <v>0</v>
      </c>
      <c r="S23" s="327">
        <f>'CSVC 2025-2026'!S23</f>
        <v>500</v>
      </c>
      <c r="T23" s="327">
        <f>S23-'CSVC 2025-2026'!S23</f>
        <v>0</v>
      </c>
      <c r="U23" s="327">
        <f>'CSVC 2025-2026'!U23</f>
        <v>320</v>
      </c>
      <c r="V23" s="327">
        <f>U23-'CSVC 2025-2026'!U23</f>
        <v>0</v>
      </c>
      <c r="W23" s="327">
        <v>1</v>
      </c>
      <c r="X23" s="327">
        <f>W23-'CSVC 2025-2026'!W23</f>
        <v>0</v>
      </c>
      <c r="Y23" s="327"/>
      <c r="Z23" s="327">
        <f>'CSVC 2025-2026'!Z23</f>
        <v>3000</v>
      </c>
      <c r="AA23" s="327">
        <f>Z23-'CSVC 2025-2026'!Z23</f>
        <v>0</v>
      </c>
      <c r="AB23" s="327">
        <f>'CSVC 2025-2026'!AB23</f>
        <v>1000</v>
      </c>
      <c r="AC23" s="327">
        <f>AB23-'CSVC 2025-2026'!AB23</f>
        <v>0</v>
      </c>
      <c r="AD23" s="327">
        <f>'CSVC 2025-2026'!AD23</f>
        <v>2</v>
      </c>
      <c r="AE23" s="195">
        <f>AD23-'CSVC 2025-2026'!AD23</f>
        <v>0</v>
      </c>
      <c r="AF23" s="210"/>
    </row>
    <row r="24" spans="1:32" s="222" customFormat="1" ht="16.8">
      <c r="A24" s="215">
        <v>7</v>
      </c>
      <c r="B24" s="317" t="s">
        <v>67</v>
      </c>
      <c r="C24" s="220"/>
      <c r="D24" s="220">
        <v>13700</v>
      </c>
      <c r="E24" s="195">
        <v>27</v>
      </c>
      <c r="F24" s="195">
        <v>-5</v>
      </c>
      <c r="G24" s="195"/>
      <c r="H24" s="195"/>
      <c r="I24" s="324">
        <v>10</v>
      </c>
      <c r="J24" s="327">
        <f>I24-'CSVC 2025-2026'!I24</f>
        <v>3</v>
      </c>
      <c r="K24" s="325">
        <v>5</v>
      </c>
      <c r="L24" s="327">
        <f>K24-'CSVC 2025-2026'!K24</f>
        <v>0</v>
      </c>
      <c r="M24" s="327">
        <f>'CSVC 2025-2026'!M24</f>
        <v>90</v>
      </c>
      <c r="N24" s="327">
        <f>M24-'CSVC 2025-2026'!M24</f>
        <v>0</v>
      </c>
      <c r="O24" s="325">
        <v>5</v>
      </c>
      <c r="P24" s="327">
        <f>O24-'CSVC 2025-2026'!O24</f>
        <v>1</v>
      </c>
      <c r="Q24" s="325">
        <v>6</v>
      </c>
      <c r="R24" s="327">
        <f>Q24-'CSVC 2025-2026'!Q24</f>
        <v>0</v>
      </c>
      <c r="S24" s="327">
        <f>'CSVC 2025-2026'!S24</f>
        <v>720</v>
      </c>
      <c r="T24" s="327">
        <f>S24-'CSVC 2025-2026'!S24</f>
        <v>0</v>
      </c>
      <c r="U24" s="327">
        <f>'CSVC 2025-2026'!U24</f>
        <v>360</v>
      </c>
      <c r="V24" s="327">
        <f>U24-'CSVC 2025-2026'!U24</f>
        <v>0</v>
      </c>
      <c r="W24" s="325">
        <v>1</v>
      </c>
      <c r="X24" s="327">
        <f>W24-'CSVC 2025-2026'!W24</f>
        <v>0</v>
      </c>
      <c r="Y24" s="327">
        <v>1</v>
      </c>
      <c r="Z24" s="327">
        <v>3000</v>
      </c>
      <c r="AA24" s="327">
        <f>Z24-'CSVC 2025-2026'!Z24</f>
        <v>1000</v>
      </c>
      <c r="AB24" s="327">
        <v>2000</v>
      </c>
      <c r="AC24" s="327">
        <f>AB24-'CSVC 2025-2026'!AB24</f>
        <v>2000</v>
      </c>
      <c r="AD24" s="327">
        <f>'CSVC 2025-2026'!AD24</f>
        <v>0</v>
      </c>
      <c r="AE24" s="195">
        <f>AD24-'CSVC 2025-2026'!AD24</f>
        <v>0</v>
      </c>
      <c r="AF24" s="210"/>
    </row>
    <row r="25" spans="1:32" s="222" customFormat="1" ht="13.2">
      <c r="A25" s="215">
        <v>8</v>
      </c>
      <c r="B25" s="317" t="s">
        <v>68</v>
      </c>
      <c r="C25" s="220"/>
      <c r="D25" s="220">
        <v>12020</v>
      </c>
      <c r="E25" s="195">
        <v>26</v>
      </c>
      <c r="F25" s="195">
        <v>-5</v>
      </c>
      <c r="G25" s="195"/>
      <c r="H25" s="195"/>
      <c r="I25" s="326">
        <v>10</v>
      </c>
      <c r="J25" s="327">
        <f>I25-'CSVC 2025-2026'!I25</f>
        <v>10</v>
      </c>
      <c r="K25" s="327">
        <v>5</v>
      </c>
      <c r="L25" s="327">
        <f>K25-'CSVC 2025-2026'!K25</f>
        <v>5</v>
      </c>
      <c r="M25" s="327">
        <f>'CSVC 2025-2026'!M25</f>
        <v>0</v>
      </c>
      <c r="N25" s="327">
        <f>M25-'CSVC 2025-2026'!M25</f>
        <v>0</v>
      </c>
      <c r="O25" s="327">
        <v>5</v>
      </c>
      <c r="P25" s="327">
        <f>O25-'CSVC 2025-2026'!O25</f>
        <v>5</v>
      </c>
      <c r="Q25" s="327">
        <v>6</v>
      </c>
      <c r="R25" s="327">
        <f>Q25-'CSVC 2025-2026'!Q25</f>
        <v>6</v>
      </c>
      <c r="S25" s="327">
        <f>'CSVC 2025-2026'!S25</f>
        <v>0</v>
      </c>
      <c r="T25" s="327">
        <f>S25-'CSVC 2025-2026'!S25</f>
        <v>0</v>
      </c>
      <c r="U25" s="327">
        <f>'CSVC 2025-2026'!U25</f>
        <v>0</v>
      </c>
      <c r="V25" s="327">
        <f>U25-'CSVC 2025-2026'!U25</f>
        <v>0</v>
      </c>
      <c r="W25" s="327">
        <v>1</v>
      </c>
      <c r="X25" s="327">
        <f>W25-'CSVC 2025-2026'!W25</f>
        <v>1</v>
      </c>
      <c r="Y25" s="327"/>
      <c r="Z25" s="327">
        <v>3000</v>
      </c>
      <c r="AA25" s="327">
        <f>Z25-'CSVC 2025-2026'!Z25</f>
        <v>3000</v>
      </c>
      <c r="AB25" s="327">
        <v>2000</v>
      </c>
      <c r="AC25" s="327">
        <f>AB25-'CSVC 2025-2026'!AB25</f>
        <v>2000</v>
      </c>
      <c r="AD25" s="327">
        <v>4</v>
      </c>
      <c r="AE25" s="195">
        <f>AD25-'CSVC 2025-2026'!AD25</f>
        <v>4</v>
      </c>
      <c r="AF25" s="225"/>
    </row>
    <row r="26" spans="1:32" s="184" customFormat="1" ht="11.4">
      <c r="A26" s="189" t="s">
        <v>6</v>
      </c>
      <c r="B26" s="190" t="s">
        <v>70</v>
      </c>
      <c r="C26" s="191">
        <f t="shared" ref="C26:AE26" si="30">SUM(C27,C31,C34:C37,C40,C44:C45)</f>
        <v>0</v>
      </c>
      <c r="D26" s="191">
        <f t="shared" si="30"/>
        <v>88398.1</v>
      </c>
      <c r="E26" s="191">
        <f t="shared" si="30"/>
        <v>200</v>
      </c>
      <c r="F26" s="191">
        <f t="shared" si="30"/>
        <v>-29</v>
      </c>
      <c r="G26" s="191">
        <f t="shared" si="30"/>
        <v>12</v>
      </c>
      <c r="H26" s="191">
        <f t="shared" si="30"/>
        <v>0</v>
      </c>
      <c r="I26" s="191">
        <f t="shared" si="30"/>
        <v>54</v>
      </c>
      <c r="J26" s="191">
        <f t="shared" si="30"/>
        <v>0</v>
      </c>
      <c r="K26" s="191">
        <f t="shared" si="30"/>
        <v>35</v>
      </c>
      <c r="L26" s="191">
        <f t="shared" si="30"/>
        <v>0</v>
      </c>
      <c r="M26" s="191">
        <f t="shared" si="30"/>
        <v>570</v>
      </c>
      <c r="N26" s="191">
        <f t="shared" si="30"/>
        <v>0</v>
      </c>
      <c r="O26" s="191">
        <f t="shared" si="30"/>
        <v>25</v>
      </c>
      <c r="P26" s="191">
        <f t="shared" si="30"/>
        <v>0</v>
      </c>
      <c r="Q26" s="191">
        <f t="shared" si="30"/>
        <v>17</v>
      </c>
      <c r="R26" s="191">
        <f t="shared" si="30"/>
        <v>0</v>
      </c>
      <c r="S26" s="191">
        <f t="shared" si="30"/>
        <v>1020</v>
      </c>
      <c r="T26" s="191">
        <f t="shared" si="30"/>
        <v>0</v>
      </c>
      <c r="U26" s="191">
        <f t="shared" si="30"/>
        <v>1215</v>
      </c>
      <c r="V26" s="191">
        <f t="shared" si="30"/>
        <v>0</v>
      </c>
      <c r="W26" s="191">
        <f t="shared" si="30"/>
        <v>4</v>
      </c>
      <c r="X26" s="191">
        <f t="shared" si="30"/>
        <v>0</v>
      </c>
      <c r="Y26" s="191">
        <f t="shared" si="30"/>
        <v>1</v>
      </c>
      <c r="Z26" s="191">
        <f t="shared" si="30"/>
        <v>20450</v>
      </c>
      <c r="AA26" s="191">
        <f t="shared" si="30"/>
        <v>1200</v>
      </c>
      <c r="AB26" s="191">
        <f t="shared" si="30"/>
        <v>8186</v>
      </c>
      <c r="AC26" s="191">
        <f t="shared" si="30"/>
        <v>2000</v>
      </c>
      <c r="AD26" s="191">
        <f t="shared" si="30"/>
        <v>7</v>
      </c>
      <c r="AE26" s="191">
        <f t="shared" si="30"/>
        <v>2</v>
      </c>
      <c r="AF26" s="192"/>
    </row>
    <row r="27" spans="1:32" s="227" customFormat="1" ht="11.4">
      <c r="A27" s="226">
        <v>1</v>
      </c>
      <c r="B27" s="194" t="s">
        <v>71</v>
      </c>
      <c r="C27" s="195">
        <v>0</v>
      </c>
      <c r="D27" s="195">
        <v>8337</v>
      </c>
      <c r="E27" s="195">
        <f>SUM(E28:E29)</f>
        <v>21</v>
      </c>
      <c r="F27" s="195">
        <f t="shared" ref="F27:AE27" si="31">SUM(F28:F29)</f>
        <v>-2</v>
      </c>
      <c r="G27" s="195">
        <f t="shared" si="31"/>
        <v>3</v>
      </c>
      <c r="H27" s="195">
        <f t="shared" si="31"/>
        <v>0</v>
      </c>
      <c r="I27" s="195">
        <f t="shared" si="31"/>
        <v>5</v>
      </c>
      <c r="J27" s="195">
        <f t="shared" si="31"/>
        <v>0</v>
      </c>
      <c r="K27" s="195">
        <f t="shared" si="31"/>
        <v>8</v>
      </c>
      <c r="L27" s="195">
        <f t="shared" si="31"/>
        <v>0</v>
      </c>
      <c r="M27" s="195">
        <f t="shared" si="31"/>
        <v>145</v>
      </c>
      <c r="N27" s="195">
        <f t="shared" si="31"/>
        <v>0</v>
      </c>
      <c r="O27" s="195">
        <f t="shared" si="31"/>
        <v>5</v>
      </c>
      <c r="P27" s="195">
        <f t="shared" si="31"/>
        <v>0</v>
      </c>
      <c r="Q27" s="195">
        <f t="shared" si="31"/>
        <v>0</v>
      </c>
      <c r="R27" s="195">
        <f t="shared" si="31"/>
        <v>0</v>
      </c>
      <c r="S27" s="195">
        <f t="shared" si="31"/>
        <v>0</v>
      </c>
      <c r="T27" s="195">
        <f t="shared" si="31"/>
        <v>0</v>
      </c>
      <c r="U27" s="195">
        <f t="shared" si="31"/>
        <v>290</v>
      </c>
      <c r="V27" s="195">
        <f t="shared" si="31"/>
        <v>0</v>
      </c>
      <c r="W27" s="195">
        <f t="shared" si="31"/>
        <v>0</v>
      </c>
      <c r="X27" s="195">
        <f t="shared" si="31"/>
        <v>0</v>
      </c>
      <c r="Y27" s="195">
        <f t="shared" si="31"/>
        <v>0</v>
      </c>
      <c r="Z27" s="195">
        <f t="shared" si="31"/>
        <v>3800</v>
      </c>
      <c r="AA27" s="195">
        <f t="shared" si="31"/>
        <v>0</v>
      </c>
      <c r="AB27" s="195">
        <f t="shared" si="31"/>
        <v>1400</v>
      </c>
      <c r="AC27" s="195">
        <f t="shared" si="31"/>
        <v>0</v>
      </c>
      <c r="AD27" s="195">
        <f t="shared" si="31"/>
        <v>2</v>
      </c>
      <c r="AE27" s="195">
        <f t="shared" si="31"/>
        <v>0</v>
      </c>
      <c r="AF27" s="197"/>
    </row>
    <row r="28" spans="1:32" ht="13.2">
      <c r="A28" s="228"/>
      <c r="B28" s="229" t="s">
        <v>72</v>
      </c>
      <c r="C28" s="50"/>
      <c r="D28" s="50">
        <v>7100</v>
      </c>
      <c r="E28" s="195">
        <v>16</v>
      </c>
      <c r="F28" s="195">
        <v>-1</v>
      </c>
      <c r="G28" s="195">
        <v>3</v>
      </c>
      <c r="H28" s="195"/>
      <c r="I28" s="328">
        <v>4</v>
      </c>
      <c r="J28" s="327">
        <f>I28-'CSVC 2025-2026'!I28</f>
        <v>0</v>
      </c>
      <c r="K28" s="323">
        <v>8</v>
      </c>
      <c r="L28" s="327">
        <f>K28-'CSVC 2025-2026'!K28</f>
        <v>0</v>
      </c>
      <c r="M28" s="323">
        <v>120</v>
      </c>
      <c r="N28" s="327">
        <f>M28-'CSVC 2025-2026'!M28</f>
        <v>0</v>
      </c>
      <c r="O28" s="323">
        <v>4</v>
      </c>
      <c r="P28" s="327">
        <f>O28-'CSVC 2025-2026'!O28</f>
        <v>0</v>
      </c>
      <c r="Q28" s="323"/>
      <c r="R28" s="327">
        <f>Q28-'CSVC 2025-2026'!Q28</f>
        <v>0</v>
      </c>
      <c r="S28" s="323"/>
      <c r="T28" s="327">
        <f>S28-'CSVC 2025-2026'!S28</f>
        <v>0</v>
      </c>
      <c r="U28" s="323">
        <v>260</v>
      </c>
      <c r="V28" s="327">
        <f>U28-'CSVC 2025-2026'!U28</f>
        <v>0</v>
      </c>
      <c r="W28" s="323"/>
      <c r="X28" s="327">
        <f>W28-'CSVC 2025-2026'!W28</f>
        <v>0</v>
      </c>
      <c r="Y28" s="327"/>
      <c r="Z28" s="323">
        <v>2000</v>
      </c>
      <c r="AA28" s="327">
        <f>Z28-'CSVC 2025-2026'!Z28</f>
        <v>0</v>
      </c>
      <c r="AB28" s="323">
        <v>0</v>
      </c>
      <c r="AC28" s="327">
        <f>AB28-'CSVC 2025-2026'!AB28</f>
        <v>0</v>
      </c>
      <c r="AD28" s="323">
        <v>1</v>
      </c>
      <c r="AE28" s="195">
        <f>AD28-'CSVC 2025-2026'!AD28</f>
        <v>0</v>
      </c>
      <c r="AF28" s="233"/>
    </row>
    <row r="29" spans="1:32" ht="13.2">
      <c r="A29" s="228"/>
      <c r="B29" s="229" t="s">
        <v>73</v>
      </c>
      <c r="C29" s="50"/>
      <c r="D29" s="50">
        <v>1237</v>
      </c>
      <c r="E29" s="195">
        <v>5</v>
      </c>
      <c r="F29" s="195">
        <v>-1</v>
      </c>
      <c r="G29" s="195"/>
      <c r="H29" s="195"/>
      <c r="I29" s="328">
        <v>1</v>
      </c>
      <c r="J29" s="327">
        <f>I29-'CSVC 2025-2026'!I29</f>
        <v>0</v>
      </c>
      <c r="K29" s="323">
        <v>0</v>
      </c>
      <c r="L29" s="327">
        <f>K29-'CSVC 2025-2026'!K29</f>
        <v>0</v>
      </c>
      <c r="M29" s="323">
        <v>25</v>
      </c>
      <c r="N29" s="327">
        <f>M29-'CSVC 2025-2026'!M29</f>
        <v>0</v>
      </c>
      <c r="O29" s="323">
        <v>1</v>
      </c>
      <c r="P29" s="327">
        <f>O29-'CSVC 2025-2026'!O29</f>
        <v>0</v>
      </c>
      <c r="Q29" s="323"/>
      <c r="R29" s="327">
        <f>Q29-'CSVC 2025-2026'!Q29</f>
        <v>0</v>
      </c>
      <c r="S29" s="323"/>
      <c r="T29" s="327">
        <f>S29-'CSVC 2025-2026'!S29</f>
        <v>0</v>
      </c>
      <c r="U29" s="323">
        <v>30</v>
      </c>
      <c r="V29" s="327">
        <f>U29-'CSVC 2025-2026'!U29</f>
        <v>0</v>
      </c>
      <c r="W29" s="323"/>
      <c r="X29" s="327">
        <f>W29-'CSVC 2025-2026'!W29</f>
        <v>0</v>
      </c>
      <c r="Y29" s="327"/>
      <c r="Z29" s="323">
        <v>1800</v>
      </c>
      <c r="AA29" s="327">
        <f>Z29-'CSVC 2025-2026'!Z29</f>
        <v>0</v>
      </c>
      <c r="AB29" s="323">
        <v>1400</v>
      </c>
      <c r="AC29" s="327">
        <f>AB29-'CSVC 2025-2026'!AB29</f>
        <v>0</v>
      </c>
      <c r="AD29" s="323">
        <v>1</v>
      </c>
      <c r="AE29" s="195">
        <f>AD29-'CSVC 2025-2026'!AD29</f>
        <v>0</v>
      </c>
      <c r="AF29" s="233"/>
    </row>
    <row r="30" spans="1:32" ht="13.2">
      <c r="A30" s="228"/>
      <c r="B30" s="229" t="s">
        <v>74</v>
      </c>
      <c r="C30" s="50"/>
      <c r="D30" s="50">
        <v>0</v>
      </c>
      <c r="E30" s="195">
        <v>0</v>
      </c>
      <c r="F30" s="195"/>
      <c r="G30" s="195"/>
      <c r="H30" s="195"/>
      <c r="I30" s="328">
        <v>0</v>
      </c>
      <c r="J30" s="327">
        <f>I30-'CSVC 2025-2026'!I30</f>
        <v>0</v>
      </c>
      <c r="K30" s="323">
        <v>0</v>
      </c>
      <c r="L30" s="327">
        <f>K30-'CSVC 2025-2026'!K30</f>
        <v>0</v>
      </c>
      <c r="M30" s="323">
        <v>20</v>
      </c>
      <c r="N30" s="327">
        <f>M30-'CSVC 2025-2026'!M30</f>
        <v>0</v>
      </c>
      <c r="O30" s="323">
        <v>1</v>
      </c>
      <c r="P30" s="327">
        <f>O30-'CSVC 2025-2026'!O30</f>
        <v>0</v>
      </c>
      <c r="Q30" s="323"/>
      <c r="R30" s="327">
        <f>Q30-'CSVC 2025-2026'!Q30</f>
        <v>0</v>
      </c>
      <c r="S30" s="323"/>
      <c r="T30" s="327">
        <f>S30-'CSVC 2025-2026'!S30</f>
        <v>0</v>
      </c>
      <c r="U30" s="323">
        <v>25</v>
      </c>
      <c r="V30" s="327">
        <f>U30-'CSVC 2025-2026'!U30</f>
        <v>0</v>
      </c>
      <c r="W30" s="323"/>
      <c r="X30" s="327">
        <f>W30-'CSVC 2025-2026'!W30</f>
        <v>0</v>
      </c>
      <c r="Y30" s="327"/>
      <c r="Z30" s="323">
        <v>1300</v>
      </c>
      <c r="AA30" s="327">
        <f>Z30-'CSVC 2025-2026'!Z30</f>
        <v>0</v>
      </c>
      <c r="AB30" s="323">
        <v>500</v>
      </c>
      <c r="AC30" s="327">
        <f>AB30-'CSVC 2025-2026'!AB30</f>
        <v>0</v>
      </c>
      <c r="AD30" s="323">
        <v>0</v>
      </c>
      <c r="AE30" s="195">
        <f>F7*(-1)+G7+H7</f>
        <v>410.68571428571431</v>
      </c>
      <c r="AF30" s="233"/>
    </row>
    <row r="31" spans="1:32" s="222" customFormat="1" ht="13.2">
      <c r="A31" s="215">
        <v>2</v>
      </c>
      <c r="B31" s="234" t="s">
        <v>76</v>
      </c>
      <c r="C31" s="235">
        <v>0</v>
      </c>
      <c r="D31" s="235">
        <v>12730.7</v>
      </c>
      <c r="E31" s="195">
        <v>24</v>
      </c>
      <c r="F31" s="195">
        <f>SUM(F32:F33)</f>
        <v>-1</v>
      </c>
      <c r="G31" s="195">
        <f t="shared" ref="G31:AE31" si="32">SUM(G32:G33)</f>
        <v>0</v>
      </c>
      <c r="H31" s="195">
        <f t="shared" si="32"/>
        <v>0</v>
      </c>
      <c r="I31" s="195">
        <f t="shared" si="32"/>
        <v>7</v>
      </c>
      <c r="J31" s="195">
        <f t="shared" si="32"/>
        <v>0</v>
      </c>
      <c r="K31" s="195">
        <f t="shared" si="32"/>
        <v>8</v>
      </c>
      <c r="L31" s="195">
        <f t="shared" si="32"/>
        <v>0</v>
      </c>
      <c r="M31" s="195">
        <f t="shared" si="32"/>
        <v>85</v>
      </c>
      <c r="N31" s="195">
        <f t="shared" si="32"/>
        <v>0</v>
      </c>
      <c r="O31" s="195">
        <f t="shared" si="32"/>
        <v>7</v>
      </c>
      <c r="P31" s="195">
        <f t="shared" si="32"/>
        <v>0</v>
      </c>
      <c r="Q31" s="195">
        <f t="shared" si="32"/>
        <v>0</v>
      </c>
      <c r="R31" s="195">
        <f t="shared" si="32"/>
        <v>0</v>
      </c>
      <c r="S31" s="195">
        <f t="shared" si="32"/>
        <v>0</v>
      </c>
      <c r="T31" s="195">
        <f t="shared" si="32"/>
        <v>0</v>
      </c>
      <c r="U31" s="195">
        <f t="shared" si="32"/>
        <v>235</v>
      </c>
      <c r="V31" s="195">
        <f t="shared" si="32"/>
        <v>0</v>
      </c>
      <c r="W31" s="195">
        <f t="shared" si="32"/>
        <v>0</v>
      </c>
      <c r="X31" s="195">
        <f t="shared" si="32"/>
        <v>0</v>
      </c>
      <c r="Y31" s="195">
        <f t="shared" si="32"/>
        <v>0</v>
      </c>
      <c r="Z31" s="195">
        <f t="shared" si="32"/>
        <v>3250</v>
      </c>
      <c r="AA31" s="195">
        <f t="shared" si="32"/>
        <v>0</v>
      </c>
      <c r="AB31" s="195">
        <f t="shared" si="32"/>
        <v>1000</v>
      </c>
      <c r="AC31" s="195">
        <f t="shared" si="32"/>
        <v>0</v>
      </c>
      <c r="AD31" s="195">
        <f t="shared" si="32"/>
        <v>2</v>
      </c>
      <c r="AE31" s="195">
        <f t="shared" si="32"/>
        <v>0</v>
      </c>
      <c r="AF31" s="236"/>
    </row>
    <row r="32" spans="1:32" ht="13.2">
      <c r="A32" s="173"/>
      <c r="B32" s="237" t="s">
        <v>77</v>
      </c>
      <c r="C32" s="50"/>
      <c r="D32" s="50">
        <v>5200</v>
      </c>
      <c r="E32" s="195">
        <v>14</v>
      </c>
      <c r="F32" s="195">
        <v>0</v>
      </c>
      <c r="G32" s="195"/>
      <c r="H32" s="195"/>
      <c r="I32" s="323">
        <v>3</v>
      </c>
      <c r="J32" s="327">
        <f>I32-'CSVC 2025-2026'!I32</f>
        <v>0</v>
      </c>
      <c r="K32" s="323">
        <v>2</v>
      </c>
      <c r="L32" s="327">
        <f>K32-'CSVC 2025-2026'!K32</f>
        <v>0</v>
      </c>
      <c r="M32" s="323">
        <v>50</v>
      </c>
      <c r="N32" s="327">
        <f>M32-'CSVC 2025-2026'!M32</f>
        <v>0</v>
      </c>
      <c r="O32" s="323">
        <v>5</v>
      </c>
      <c r="P32" s="327">
        <f>O32-'CSVC 2025-2026'!O32</f>
        <v>0</v>
      </c>
      <c r="Q32" s="323"/>
      <c r="R32" s="327">
        <f>Q32-'CSVC 2025-2026'!Q32</f>
        <v>0</v>
      </c>
      <c r="S32" s="323"/>
      <c r="T32" s="327">
        <f>S32-'CSVC 2025-2026'!S32</f>
        <v>0</v>
      </c>
      <c r="U32" s="323">
        <v>100</v>
      </c>
      <c r="V32" s="327">
        <f>U32-'CSVC 2025-2026'!U32</f>
        <v>0</v>
      </c>
      <c r="W32" s="323"/>
      <c r="X32" s="327">
        <f>W32-'CSVC 2025-2026'!W32</f>
        <v>0</v>
      </c>
      <c r="Y32" s="327"/>
      <c r="Z32" s="323">
        <v>750</v>
      </c>
      <c r="AA32" s="327">
        <f>Z32-'CSVC 2025-2026'!Z32</f>
        <v>0</v>
      </c>
      <c r="AB32" s="323">
        <v>0</v>
      </c>
      <c r="AC32" s="327">
        <f>AB32-'CSVC 2025-2026'!AB32</f>
        <v>0</v>
      </c>
      <c r="AD32" s="323">
        <v>1</v>
      </c>
      <c r="AE32" s="195">
        <f>AD32-'CSVC 2025-2026'!AD32</f>
        <v>0</v>
      </c>
      <c r="AF32" s="233"/>
    </row>
    <row r="33" spans="1:32" ht="13.2">
      <c r="A33" s="173"/>
      <c r="B33" s="237" t="s">
        <v>78</v>
      </c>
      <c r="C33" s="50"/>
      <c r="D33" s="50">
        <v>7530.7</v>
      </c>
      <c r="E33" s="195">
        <v>10</v>
      </c>
      <c r="F33" s="195">
        <v>-1</v>
      </c>
      <c r="G33" s="195"/>
      <c r="H33" s="195"/>
      <c r="I33" s="323">
        <v>4</v>
      </c>
      <c r="J33" s="327">
        <f>I33-'CSVC 2025-2026'!I33</f>
        <v>0</v>
      </c>
      <c r="K33" s="323">
        <v>6</v>
      </c>
      <c r="L33" s="327">
        <f>K33-'CSVC 2025-2026'!K33</f>
        <v>0</v>
      </c>
      <c r="M33" s="323">
        <v>35</v>
      </c>
      <c r="N33" s="327">
        <f>M33-'CSVC 2025-2026'!M33</f>
        <v>0</v>
      </c>
      <c r="O33" s="323">
        <v>2</v>
      </c>
      <c r="P33" s="327">
        <f>O33-'CSVC 2025-2026'!O33</f>
        <v>0</v>
      </c>
      <c r="Q33" s="323"/>
      <c r="R33" s="327">
        <f>Q33-'CSVC 2025-2026'!Q33</f>
        <v>0</v>
      </c>
      <c r="S33" s="323"/>
      <c r="T33" s="327">
        <f>S33-'CSVC 2025-2026'!S33</f>
        <v>0</v>
      </c>
      <c r="U33" s="323">
        <v>135</v>
      </c>
      <c r="V33" s="327">
        <f>U33-'CSVC 2025-2026'!U33</f>
        <v>0</v>
      </c>
      <c r="W33" s="323"/>
      <c r="X33" s="327">
        <f>W33-'CSVC 2025-2026'!W33</f>
        <v>0</v>
      </c>
      <c r="Y33" s="327"/>
      <c r="Z33" s="323">
        <v>2500</v>
      </c>
      <c r="AA33" s="327">
        <f>Z33-'CSVC 2025-2026'!Z33</f>
        <v>0</v>
      </c>
      <c r="AB33" s="323">
        <v>1000</v>
      </c>
      <c r="AC33" s="327">
        <f>AB33-'CSVC 2025-2026'!AB33</f>
        <v>0</v>
      </c>
      <c r="AD33" s="323">
        <v>1</v>
      </c>
      <c r="AE33" s="195">
        <f>AD33-'CSVC 2025-2026'!AD33</f>
        <v>0</v>
      </c>
      <c r="AF33" s="233"/>
    </row>
    <row r="34" spans="1:32" s="222" customFormat="1" ht="13.2">
      <c r="A34" s="215">
        <v>3</v>
      </c>
      <c r="B34" s="239" t="s">
        <v>79</v>
      </c>
      <c r="C34" s="220"/>
      <c r="D34" s="220">
        <v>9000</v>
      </c>
      <c r="E34" s="195"/>
      <c r="F34" s="195">
        <v>0</v>
      </c>
      <c r="G34" s="195"/>
      <c r="H34" s="195"/>
      <c r="I34" s="326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195"/>
      <c r="AF34" s="236"/>
    </row>
    <row r="35" spans="1:32" s="222" customFormat="1" ht="13.2">
      <c r="A35" s="215">
        <v>4</v>
      </c>
      <c r="B35" s="240" t="s">
        <v>81</v>
      </c>
      <c r="C35" s="220"/>
      <c r="D35" s="218">
        <v>10934.4</v>
      </c>
      <c r="E35" s="195"/>
      <c r="F35" s="195">
        <v>0</v>
      </c>
      <c r="G35" s="195"/>
      <c r="H35" s="195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195"/>
      <c r="AF35" s="241"/>
    </row>
    <row r="36" spans="1:32" ht="13.2">
      <c r="A36" s="228"/>
      <c r="B36" s="216" t="s">
        <v>62</v>
      </c>
      <c r="C36" s="50"/>
      <c r="D36" s="50"/>
      <c r="E36" s="195"/>
      <c r="F36" s="195">
        <v>0</v>
      </c>
      <c r="G36" s="195"/>
      <c r="H36" s="195"/>
      <c r="I36" s="328"/>
      <c r="J36" s="327">
        <f>I36-'CSVC 2025-2026'!I36</f>
        <v>0</v>
      </c>
      <c r="K36" s="323"/>
      <c r="L36" s="327">
        <f>K36-'CSVC 2025-2026'!K36</f>
        <v>0</v>
      </c>
      <c r="M36" s="323"/>
      <c r="N36" s="327">
        <f>M36-'CSVC 2025-2026'!M36</f>
        <v>0</v>
      </c>
      <c r="O36" s="323"/>
      <c r="P36" s="327">
        <f>O36-'CSVC 2025-2026'!O36</f>
        <v>0</v>
      </c>
      <c r="Q36" s="323"/>
      <c r="R36" s="327">
        <f>Q36-'CSVC 2025-2026'!Q36</f>
        <v>0</v>
      </c>
      <c r="S36" s="323"/>
      <c r="T36" s="327">
        <f>S36-'CSVC 2025-2026'!S36</f>
        <v>0</v>
      </c>
      <c r="U36" s="323"/>
      <c r="V36" s="327">
        <f>U36-'CSVC 2025-2026'!U36</f>
        <v>0</v>
      </c>
      <c r="W36" s="323"/>
      <c r="X36" s="327">
        <f>W36-'CSVC 2025-2026'!W36</f>
        <v>0</v>
      </c>
      <c r="Y36" s="327"/>
      <c r="Z36" s="323"/>
      <c r="AA36" s="327">
        <f>Z36-'CSVC 2025-2026'!Z36</f>
        <v>0</v>
      </c>
      <c r="AB36" s="323"/>
      <c r="AC36" s="327">
        <f>AB36-'CSVC 2025-2026'!AB36</f>
        <v>0</v>
      </c>
      <c r="AD36" s="323"/>
      <c r="AE36" s="195">
        <f>AD36-'CSVC 2025-2026'!AD36</f>
        <v>0</v>
      </c>
      <c r="AF36" s="233"/>
    </row>
    <row r="37" spans="1:32" s="222" customFormat="1" ht="13.2">
      <c r="A37" s="215">
        <v>5</v>
      </c>
      <c r="B37" s="223" t="s">
        <v>82</v>
      </c>
      <c r="C37" s="235">
        <v>0</v>
      </c>
      <c r="D37" s="235">
        <v>11900</v>
      </c>
      <c r="E37" s="195">
        <v>47</v>
      </c>
      <c r="F37" s="195">
        <v>-8</v>
      </c>
      <c r="G37" s="195">
        <v>9</v>
      </c>
      <c r="H37" s="195"/>
      <c r="I37" s="329">
        <v>8</v>
      </c>
      <c r="J37" s="327">
        <f>I37-'CSVC 2025-2026'!I37</f>
        <v>0</v>
      </c>
      <c r="K37" s="329">
        <v>4</v>
      </c>
      <c r="L37" s="327">
        <f>K37-'CSVC 2025-2026'!K37</f>
        <v>0</v>
      </c>
      <c r="M37" s="329">
        <v>100</v>
      </c>
      <c r="N37" s="327">
        <f>M37-'CSVC 2025-2026'!M37</f>
        <v>0</v>
      </c>
      <c r="O37" s="329">
        <v>3</v>
      </c>
      <c r="P37" s="327">
        <f>O37-'CSVC 2025-2026'!O37</f>
        <v>0</v>
      </c>
      <c r="Q37" s="329">
        <v>4</v>
      </c>
      <c r="R37" s="327">
        <f>Q37-'CSVC 2025-2026'!Q37</f>
        <v>0</v>
      </c>
      <c r="S37" s="329">
        <v>50</v>
      </c>
      <c r="T37" s="327">
        <f>S37-'CSVC 2025-2026'!S37</f>
        <v>0</v>
      </c>
      <c r="U37" s="329">
        <v>170</v>
      </c>
      <c r="V37" s="327">
        <f>U37-'CSVC 2025-2026'!U37</f>
        <v>0</v>
      </c>
      <c r="W37" s="329">
        <v>1</v>
      </c>
      <c r="X37" s="327">
        <f>W37-'CSVC 2025-2026'!W37</f>
        <v>0</v>
      </c>
      <c r="Y37" s="327"/>
      <c r="Z37" s="329">
        <v>4000</v>
      </c>
      <c r="AA37" s="327">
        <f>Z37-'CSVC 2025-2026'!Z37</f>
        <v>0</v>
      </c>
      <c r="AB37" s="329">
        <v>2086</v>
      </c>
      <c r="AC37" s="327">
        <f>AB37-'CSVC 2025-2026'!AB37</f>
        <v>1000</v>
      </c>
      <c r="AD37" s="329">
        <v>1</v>
      </c>
      <c r="AE37" s="195">
        <f>AD37-'CSVC 2025-2026'!AD37</f>
        <v>0</v>
      </c>
      <c r="AF37" s="236"/>
    </row>
    <row r="38" spans="1:32" ht="13.2">
      <c r="A38" s="173"/>
      <c r="B38" s="242" t="s">
        <v>74</v>
      </c>
      <c r="C38" s="50"/>
      <c r="D38" s="50">
        <v>11900</v>
      </c>
      <c r="E38" s="195">
        <v>47</v>
      </c>
      <c r="F38" s="195">
        <v>-8</v>
      </c>
      <c r="G38" s="195">
        <v>9</v>
      </c>
      <c r="H38" s="195"/>
      <c r="I38" s="328">
        <v>8</v>
      </c>
      <c r="J38" s="327">
        <f>I38-'CSVC 2025-2026'!I38</f>
        <v>0</v>
      </c>
      <c r="K38" s="323">
        <v>4</v>
      </c>
      <c r="L38" s="327">
        <f>K38-'CSVC 2025-2026'!K38</f>
        <v>0</v>
      </c>
      <c r="M38" s="323">
        <v>100</v>
      </c>
      <c r="N38" s="327">
        <f>M38-'CSVC 2025-2026'!M38</f>
        <v>0</v>
      </c>
      <c r="O38" s="323">
        <v>2</v>
      </c>
      <c r="P38" s="327">
        <f>O38-'CSVC 2025-2026'!O38</f>
        <v>0</v>
      </c>
      <c r="Q38" s="323">
        <v>3</v>
      </c>
      <c r="R38" s="327">
        <f>Q38-'CSVC 2025-2026'!Q38</f>
        <v>0</v>
      </c>
      <c r="S38" s="323">
        <v>50</v>
      </c>
      <c r="T38" s="327">
        <f>S38-'CSVC 2025-2026'!S38</f>
        <v>0</v>
      </c>
      <c r="U38" s="323">
        <v>170</v>
      </c>
      <c r="V38" s="327">
        <f>U38-'CSVC 2025-2026'!U38</f>
        <v>0</v>
      </c>
      <c r="W38" s="323">
        <v>1</v>
      </c>
      <c r="X38" s="327">
        <f>W38-'CSVC 2025-2026'!W38</f>
        <v>0</v>
      </c>
      <c r="Y38" s="327"/>
      <c r="Z38" s="323">
        <v>4000</v>
      </c>
      <c r="AA38" s="327">
        <f>Z38-'CSVC 2025-2026'!Z38</f>
        <v>0</v>
      </c>
      <c r="AB38" s="323">
        <v>2086</v>
      </c>
      <c r="AC38" s="327">
        <f>AB38-'CSVC 2025-2026'!AB38</f>
        <v>1000</v>
      </c>
      <c r="AD38" s="323">
        <v>1</v>
      </c>
      <c r="AE38" s="195">
        <f>AD38-'CSVC 2025-2026'!AD38</f>
        <v>0</v>
      </c>
      <c r="AF38" s="233"/>
    </row>
    <row r="39" spans="1:32" ht="13.2">
      <c r="A39" s="228"/>
      <c r="B39" s="242" t="s">
        <v>73</v>
      </c>
      <c r="C39" s="50"/>
      <c r="D39" s="50">
        <v>0</v>
      </c>
      <c r="E39" s="195">
        <v>0</v>
      </c>
      <c r="F39" s="195">
        <v>0</v>
      </c>
      <c r="G39" s="195"/>
      <c r="H39" s="195"/>
      <c r="I39" s="328"/>
      <c r="J39" s="327">
        <f>I39-'CSVC 2025-2026'!I39</f>
        <v>0</v>
      </c>
      <c r="K39" s="323"/>
      <c r="L39" s="327">
        <f>K39-'CSVC 2025-2026'!K39</f>
        <v>0</v>
      </c>
      <c r="M39" s="323"/>
      <c r="N39" s="327">
        <f>M39-'CSVC 2025-2026'!M39</f>
        <v>0</v>
      </c>
      <c r="O39" s="323">
        <v>1</v>
      </c>
      <c r="P39" s="327">
        <f>O39-'CSVC 2025-2026'!O39</f>
        <v>0</v>
      </c>
      <c r="Q39" s="323">
        <v>1</v>
      </c>
      <c r="R39" s="327">
        <f>Q39-'CSVC 2025-2026'!Q39</f>
        <v>0</v>
      </c>
      <c r="S39" s="323"/>
      <c r="T39" s="327">
        <f>S39-'CSVC 2025-2026'!S39</f>
        <v>0</v>
      </c>
      <c r="U39" s="323"/>
      <c r="V39" s="327">
        <f>U39-'CSVC 2025-2026'!U39</f>
        <v>0</v>
      </c>
      <c r="W39" s="323"/>
      <c r="X39" s="327">
        <f>W39-'CSVC 2025-2026'!W39</f>
        <v>0</v>
      </c>
      <c r="Y39" s="327"/>
      <c r="Z39" s="323"/>
      <c r="AA39" s="327">
        <f>Z39-'CSVC 2025-2026'!Z39</f>
        <v>0</v>
      </c>
      <c r="AB39" s="323"/>
      <c r="AC39" s="327">
        <f>AB39-'CSVC 2025-2026'!AB39</f>
        <v>0</v>
      </c>
      <c r="AD39" s="323"/>
      <c r="AE39" s="195">
        <f>AD39-'CSVC 2025-2026'!AD39</f>
        <v>0</v>
      </c>
      <c r="AF39" s="233"/>
    </row>
    <row r="40" spans="1:32" s="222" customFormat="1" ht="13.2">
      <c r="A40" s="215">
        <v>6</v>
      </c>
      <c r="B40" s="243" t="s">
        <v>84</v>
      </c>
      <c r="C40" s="235">
        <v>0</v>
      </c>
      <c r="D40" s="235">
        <v>15796</v>
      </c>
      <c r="E40" s="195">
        <v>53</v>
      </c>
      <c r="F40" s="195">
        <v>-9</v>
      </c>
      <c r="G40" s="195"/>
      <c r="H40" s="195"/>
      <c r="I40" s="329">
        <v>14</v>
      </c>
      <c r="J40" s="327">
        <f>I40-'CSVC 2025-2026'!I40</f>
        <v>0</v>
      </c>
      <c r="K40" s="329">
        <v>5</v>
      </c>
      <c r="L40" s="327">
        <f>K40-'CSVC 2025-2026'!K40</f>
        <v>0</v>
      </c>
      <c r="M40" s="329">
        <v>65</v>
      </c>
      <c r="N40" s="327">
        <f>M40-'CSVC 2025-2026'!M40</f>
        <v>0</v>
      </c>
      <c r="O40" s="329">
        <v>0</v>
      </c>
      <c r="P40" s="327">
        <f>O40-'CSVC 2025-2026'!O40</f>
        <v>0</v>
      </c>
      <c r="Q40" s="329">
        <v>1</v>
      </c>
      <c r="R40" s="327">
        <f>Q40-'CSVC 2025-2026'!Q40</f>
        <v>0</v>
      </c>
      <c r="S40" s="329">
        <v>270</v>
      </c>
      <c r="T40" s="327">
        <f>S40-'CSVC 2025-2026'!S40</f>
        <v>0</v>
      </c>
      <c r="U40" s="329">
        <v>200</v>
      </c>
      <c r="V40" s="327">
        <f>U40-'CSVC 2025-2026'!U40</f>
        <v>0</v>
      </c>
      <c r="W40" s="329">
        <v>1</v>
      </c>
      <c r="X40" s="327">
        <f>W40-'CSVC 2025-2026'!W40</f>
        <v>0</v>
      </c>
      <c r="Y40" s="327"/>
      <c r="Z40" s="329">
        <v>5100</v>
      </c>
      <c r="AA40" s="327">
        <f>Z40-'CSVC 2025-2026'!Z40</f>
        <v>1200</v>
      </c>
      <c r="AB40" s="329">
        <v>3000</v>
      </c>
      <c r="AC40" s="327">
        <f>AB40-'CSVC 2025-2026'!AB40</f>
        <v>1000</v>
      </c>
      <c r="AD40" s="329">
        <v>2</v>
      </c>
      <c r="AE40" s="195">
        <f>AD40-'CSVC 2025-2026'!AD40</f>
        <v>2</v>
      </c>
      <c r="AF40" s="236"/>
    </row>
    <row r="41" spans="1:32" ht="13.2">
      <c r="A41" s="173"/>
      <c r="B41" s="242" t="s">
        <v>85</v>
      </c>
      <c r="C41" s="50"/>
      <c r="D41" s="50">
        <v>12100</v>
      </c>
      <c r="E41" s="195">
        <v>33</v>
      </c>
      <c r="F41" s="195">
        <v>-9</v>
      </c>
      <c r="G41" s="195"/>
      <c r="H41" s="195"/>
      <c r="I41" s="328">
        <v>8</v>
      </c>
      <c r="J41" s="327">
        <f>I41-'CSVC 2025-2026'!I41</f>
        <v>0</v>
      </c>
      <c r="K41" s="323">
        <v>4</v>
      </c>
      <c r="L41" s="327">
        <f>K41-'CSVC 2025-2026'!K41</f>
        <v>0</v>
      </c>
      <c r="M41" s="323">
        <v>60</v>
      </c>
      <c r="N41" s="327">
        <f>M41-'CSVC 2025-2026'!M41</f>
        <v>0</v>
      </c>
      <c r="O41" s="323"/>
      <c r="P41" s="327">
        <f>O41-'CSVC 2025-2026'!O41</f>
        <v>0</v>
      </c>
      <c r="Q41" s="323"/>
      <c r="R41" s="327">
        <f>Q41-'CSVC 2025-2026'!Q41</f>
        <v>0</v>
      </c>
      <c r="S41" s="323">
        <v>120</v>
      </c>
      <c r="T41" s="327">
        <f>S41-'CSVC 2025-2026'!S41</f>
        <v>0</v>
      </c>
      <c r="U41" s="323">
        <v>100</v>
      </c>
      <c r="V41" s="327">
        <f>U41-'CSVC 2025-2026'!U41</f>
        <v>0</v>
      </c>
      <c r="W41" s="323">
        <v>1</v>
      </c>
      <c r="X41" s="327">
        <f>W41-'CSVC 2025-2026'!W41</f>
        <v>0</v>
      </c>
      <c r="Y41" s="327"/>
      <c r="Z41" s="323">
        <v>2700</v>
      </c>
      <c r="AA41" s="327">
        <f>Z41-'CSVC 2025-2026'!Z41</f>
        <v>0</v>
      </c>
      <c r="AB41" s="323">
        <v>1000</v>
      </c>
      <c r="AC41" s="327">
        <f>AB41-'CSVC 2025-2026'!AB41</f>
        <v>0</v>
      </c>
      <c r="AD41" s="323">
        <v>1</v>
      </c>
      <c r="AE41" s="195">
        <f>AD41-'CSVC 2025-2026'!AD41</f>
        <v>1</v>
      </c>
      <c r="AF41" s="233"/>
    </row>
    <row r="42" spans="1:32" ht="13.2">
      <c r="A42" s="228"/>
      <c r="B42" s="242" t="s">
        <v>86</v>
      </c>
      <c r="C42" s="50"/>
      <c r="D42" s="50">
        <v>3696</v>
      </c>
      <c r="E42" s="195">
        <v>20</v>
      </c>
      <c r="F42" s="195">
        <v>0</v>
      </c>
      <c r="G42" s="195"/>
      <c r="H42" s="195"/>
      <c r="I42" s="328">
        <v>6</v>
      </c>
      <c r="J42" s="327">
        <f>I42-'CSVC 2025-2026'!I42</f>
        <v>0</v>
      </c>
      <c r="K42" s="323">
        <v>1</v>
      </c>
      <c r="L42" s="327">
        <f>K42-'CSVC 2025-2026'!K42</f>
        <v>0</v>
      </c>
      <c r="M42" s="323">
        <v>5</v>
      </c>
      <c r="N42" s="327">
        <f>M42-'CSVC 2025-2026'!M42</f>
        <v>0</v>
      </c>
      <c r="O42" s="323"/>
      <c r="P42" s="327">
        <f>O42-'CSVC 2025-2026'!O42</f>
        <v>0</v>
      </c>
      <c r="Q42" s="323">
        <v>1</v>
      </c>
      <c r="R42" s="327">
        <f>Q42-'CSVC 2025-2026'!Q42</f>
        <v>0</v>
      </c>
      <c r="S42" s="323">
        <v>150</v>
      </c>
      <c r="T42" s="327">
        <f>S42-'CSVC 2025-2026'!S42</f>
        <v>0</v>
      </c>
      <c r="U42" s="323">
        <v>100</v>
      </c>
      <c r="V42" s="327">
        <f>U42-'CSVC 2025-2026'!U42</f>
        <v>0</v>
      </c>
      <c r="W42" s="323"/>
      <c r="X42" s="327">
        <f>W42-'CSVC 2025-2026'!W42</f>
        <v>0</v>
      </c>
      <c r="Y42" s="327"/>
      <c r="Z42" s="323">
        <v>1200</v>
      </c>
      <c r="AA42" s="327">
        <f>Z42-'CSVC 2025-2026'!Z42</f>
        <v>0</v>
      </c>
      <c r="AB42" s="323">
        <v>1000</v>
      </c>
      <c r="AC42" s="327">
        <f>AB42-'CSVC 2025-2026'!AB42</f>
        <v>0</v>
      </c>
      <c r="AD42" s="323">
        <v>1</v>
      </c>
      <c r="AE42" s="195">
        <f>AD42-'CSVC 2025-2026'!AD42</f>
        <v>1</v>
      </c>
      <c r="AF42" s="233"/>
    </row>
    <row r="43" spans="1:32" ht="13.2">
      <c r="A43" s="228"/>
      <c r="B43" s="242" t="s">
        <v>87</v>
      </c>
      <c r="C43" s="50"/>
      <c r="D43" s="50">
        <v>0</v>
      </c>
      <c r="E43" s="195">
        <v>0</v>
      </c>
      <c r="F43" s="195">
        <v>0</v>
      </c>
      <c r="G43" s="195"/>
      <c r="H43" s="195"/>
      <c r="I43" s="328"/>
      <c r="J43" s="327">
        <f>I43-'CSVC 2025-2026'!I43</f>
        <v>0</v>
      </c>
      <c r="K43" s="323"/>
      <c r="L43" s="327">
        <f>K43-'CSVC 2025-2026'!K43</f>
        <v>0</v>
      </c>
      <c r="M43" s="323"/>
      <c r="N43" s="327">
        <f>M43-'CSVC 2025-2026'!M43</f>
        <v>0</v>
      </c>
      <c r="O43" s="323"/>
      <c r="P43" s="327">
        <f>O43-'CSVC 2025-2026'!O43</f>
        <v>0</v>
      </c>
      <c r="Q43" s="323"/>
      <c r="R43" s="327">
        <f>Q43-'CSVC 2025-2026'!Q43</f>
        <v>0</v>
      </c>
      <c r="S43" s="323"/>
      <c r="T43" s="327">
        <f>S43-'CSVC 2025-2026'!S43</f>
        <v>0</v>
      </c>
      <c r="U43" s="323"/>
      <c r="V43" s="327">
        <f>U43-'CSVC 2025-2026'!U43</f>
        <v>0</v>
      </c>
      <c r="W43" s="323"/>
      <c r="X43" s="327">
        <f>W43-'CSVC 2025-2026'!W43</f>
        <v>0</v>
      </c>
      <c r="Y43" s="327"/>
      <c r="Z43" s="323">
        <v>1200</v>
      </c>
      <c r="AA43" s="327">
        <f>Z43-'CSVC 2025-2026'!Z43</f>
        <v>1200</v>
      </c>
      <c r="AB43" s="323">
        <v>1000</v>
      </c>
      <c r="AC43" s="327">
        <f>AB43-'CSVC 2025-2026'!AB43</f>
        <v>1000</v>
      </c>
      <c r="AD43" s="323"/>
      <c r="AE43" s="195">
        <f>AD43-'CSVC 2025-2026'!AD43</f>
        <v>0</v>
      </c>
      <c r="AF43" s="244"/>
    </row>
    <row r="44" spans="1:32" s="222" customFormat="1" ht="13.2">
      <c r="A44" s="215">
        <v>7</v>
      </c>
      <c r="B44" s="245" t="s">
        <v>89</v>
      </c>
      <c r="C44" s="220"/>
      <c r="D44" s="220">
        <v>9900</v>
      </c>
      <c r="E44" s="195">
        <v>24</v>
      </c>
      <c r="F44" s="195">
        <v>-2</v>
      </c>
      <c r="G44" s="195"/>
      <c r="H44" s="195"/>
      <c r="I44" s="327">
        <v>10</v>
      </c>
      <c r="J44" s="327">
        <f>I44-'CSVC 2025-2026'!I44</f>
        <v>0</v>
      </c>
      <c r="K44" s="327">
        <v>5</v>
      </c>
      <c r="L44" s="327">
        <f>K44-'CSVC 2025-2026'!K44</f>
        <v>0</v>
      </c>
      <c r="M44" s="327">
        <f>'CSVC 2025-2026'!M44</f>
        <v>75</v>
      </c>
      <c r="N44" s="327">
        <f>M44-'CSVC 2025-2026'!M44</f>
        <v>0</v>
      </c>
      <c r="O44" s="327">
        <v>5</v>
      </c>
      <c r="P44" s="327">
        <f>O44-'CSVC 2025-2026'!O44</f>
        <v>0</v>
      </c>
      <c r="Q44" s="327">
        <v>6</v>
      </c>
      <c r="R44" s="327">
        <f>Q44-'CSVC 2025-2026'!Q44</f>
        <v>0</v>
      </c>
      <c r="S44" s="327">
        <f>'CSVC 2025-2026'!S44</f>
        <v>300</v>
      </c>
      <c r="T44" s="327">
        <f>S44-'CSVC 2025-2026'!S44</f>
        <v>0</v>
      </c>
      <c r="U44" s="327">
        <f>'CSVC 2025-2026'!U44</f>
        <v>120</v>
      </c>
      <c r="V44" s="327">
        <f>U44-'CSVC 2025-2026'!U44</f>
        <v>0</v>
      </c>
      <c r="W44" s="327">
        <v>1</v>
      </c>
      <c r="X44" s="327">
        <f>W44-'CSVC 2025-2026'!W44</f>
        <v>0</v>
      </c>
      <c r="Y44" s="327">
        <v>1</v>
      </c>
      <c r="Z44" s="327">
        <f>'CSVC 2025-2026'!Z44</f>
        <v>3000</v>
      </c>
      <c r="AA44" s="327">
        <f>Z44-'CSVC 2025-2026'!Z44</f>
        <v>0</v>
      </c>
      <c r="AB44" s="327">
        <f>'CSVC 2025-2026'!AB44</f>
        <v>700</v>
      </c>
      <c r="AC44" s="327">
        <f>AB44-'CSVC 2025-2026'!AB44</f>
        <v>0</v>
      </c>
      <c r="AD44" s="327">
        <f>'CSVC 2025-2026'!AD44</f>
        <v>0</v>
      </c>
      <c r="AE44" s="195">
        <f>AD44-'CSVC 2025-2026'!AD44</f>
        <v>0</v>
      </c>
      <c r="AF44" s="236"/>
    </row>
    <row r="45" spans="1:32" s="222" customFormat="1" ht="13.2">
      <c r="A45" s="215">
        <v>8</v>
      </c>
      <c r="B45" s="245" t="s">
        <v>90</v>
      </c>
      <c r="C45" s="220"/>
      <c r="D45" s="220">
        <v>9800</v>
      </c>
      <c r="E45" s="195">
        <v>31</v>
      </c>
      <c r="F45" s="195">
        <v>-7</v>
      </c>
      <c r="G45" s="195"/>
      <c r="H45" s="195"/>
      <c r="I45" s="327">
        <v>10</v>
      </c>
      <c r="J45" s="327">
        <f>I45-'CSVC 2025-2026'!I45</f>
        <v>0</v>
      </c>
      <c r="K45" s="327">
        <v>5</v>
      </c>
      <c r="L45" s="327">
        <f>K45-'CSVC 2025-2026'!K45</f>
        <v>0</v>
      </c>
      <c r="M45" s="327">
        <f>'CSVC 2025-2026'!M45</f>
        <v>100</v>
      </c>
      <c r="N45" s="327">
        <f>M45-'CSVC 2025-2026'!M45</f>
        <v>0</v>
      </c>
      <c r="O45" s="327">
        <v>5</v>
      </c>
      <c r="P45" s="327">
        <f>O45-'CSVC 2025-2026'!O45</f>
        <v>0</v>
      </c>
      <c r="Q45" s="327">
        <v>6</v>
      </c>
      <c r="R45" s="327">
        <f>Q45-'CSVC 2025-2026'!Q45</f>
        <v>0</v>
      </c>
      <c r="S45" s="327">
        <f>'CSVC 2025-2026'!S45</f>
        <v>400</v>
      </c>
      <c r="T45" s="327">
        <f>S45-'CSVC 2025-2026'!S45</f>
        <v>0</v>
      </c>
      <c r="U45" s="327">
        <f>'CSVC 2025-2026'!U45</f>
        <v>200</v>
      </c>
      <c r="V45" s="327">
        <f>U45-'CSVC 2025-2026'!U45</f>
        <v>0</v>
      </c>
      <c r="W45" s="327">
        <v>1</v>
      </c>
      <c r="X45" s="327">
        <f>W45-'CSVC 2025-2026'!W45</f>
        <v>0</v>
      </c>
      <c r="Y45" s="327"/>
      <c r="Z45" s="327">
        <f>'CSVC 2025-2026'!Z45</f>
        <v>1300</v>
      </c>
      <c r="AA45" s="327">
        <f>Z45-'CSVC 2025-2026'!Z45</f>
        <v>0</v>
      </c>
      <c r="AB45" s="327">
        <f>'CSVC 2025-2026'!AB45</f>
        <v>0</v>
      </c>
      <c r="AC45" s="327">
        <f>AB45-'CSVC 2025-2026'!AB45</f>
        <v>0</v>
      </c>
      <c r="AD45" s="327">
        <f>'CSVC 2025-2026'!AD45</f>
        <v>0</v>
      </c>
      <c r="AE45" s="195">
        <f>AD45-'CSVC 2025-2026'!AD45</f>
        <v>0</v>
      </c>
      <c r="AF45" s="236"/>
    </row>
    <row r="46" spans="1:32" s="184" customFormat="1" ht="11.4">
      <c r="A46" s="189" t="s">
        <v>7</v>
      </c>
      <c r="B46" s="190" t="s">
        <v>91</v>
      </c>
      <c r="C46" s="191">
        <f t="shared" ref="C46:AE46" si="33">SUM(C47,C51:C55)</f>
        <v>0</v>
      </c>
      <c r="D46" s="191">
        <f t="shared" si="33"/>
        <v>65400</v>
      </c>
      <c r="E46" s="191">
        <f t="shared" si="33"/>
        <v>84</v>
      </c>
      <c r="F46" s="191">
        <f t="shared" si="33"/>
        <v>-8</v>
      </c>
      <c r="G46" s="191">
        <f t="shared" si="33"/>
        <v>0</v>
      </c>
      <c r="H46" s="191">
        <f t="shared" si="33"/>
        <v>0</v>
      </c>
      <c r="I46" s="191">
        <f t="shared" si="33"/>
        <v>22</v>
      </c>
      <c r="J46" s="191">
        <f t="shared" si="33"/>
        <v>0</v>
      </c>
      <c r="K46" s="191">
        <f t="shared" si="33"/>
        <v>17</v>
      </c>
      <c r="L46" s="191">
        <f t="shared" si="33"/>
        <v>0</v>
      </c>
      <c r="M46" s="191">
        <f t="shared" si="33"/>
        <v>670</v>
      </c>
      <c r="N46" s="191">
        <f t="shared" si="33"/>
        <v>0</v>
      </c>
      <c r="O46" s="191">
        <f t="shared" si="33"/>
        <v>11</v>
      </c>
      <c r="P46" s="191">
        <f t="shared" si="33"/>
        <v>0</v>
      </c>
      <c r="Q46" s="191">
        <f t="shared" si="33"/>
        <v>9</v>
      </c>
      <c r="R46" s="191">
        <f t="shared" si="33"/>
        <v>0</v>
      </c>
      <c r="S46" s="191">
        <f t="shared" si="33"/>
        <v>900</v>
      </c>
      <c r="T46" s="191">
        <f t="shared" si="33"/>
        <v>0</v>
      </c>
      <c r="U46" s="191">
        <f t="shared" si="33"/>
        <v>845</v>
      </c>
      <c r="V46" s="191">
        <f t="shared" si="33"/>
        <v>0</v>
      </c>
      <c r="W46" s="191">
        <f t="shared" si="33"/>
        <v>2</v>
      </c>
      <c r="X46" s="191">
        <f t="shared" si="33"/>
        <v>0</v>
      </c>
      <c r="Y46" s="191">
        <f t="shared" si="33"/>
        <v>0</v>
      </c>
      <c r="Z46" s="191">
        <f t="shared" si="33"/>
        <v>7100</v>
      </c>
      <c r="AA46" s="191">
        <f t="shared" si="33"/>
        <v>0</v>
      </c>
      <c r="AB46" s="191">
        <f t="shared" si="33"/>
        <v>4500</v>
      </c>
      <c r="AC46" s="191">
        <f t="shared" si="33"/>
        <v>0</v>
      </c>
      <c r="AD46" s="191">
        <f t="shared" si="33"/>
        <v>2</v>
      </c>
      <c r="AE46" s="191">
        <f t="shared" si="33"/>
        <v>0</v>
      </c>
      <c r="AF46" s="192"/>
    </row>
    <row r="47" spans="1:32" s="227" customFormat="1" ht="11.4">
      <c r="A47" s="215">
        <v>1</v>
      </c>
      <c r="B47" s="194" t="s">
        <v>92</v>
      </c>
      <c r="C47" s="195"/>
      <c r="D47" s="195">
        <v>15000</v>
      </c>
      <c r="E47" s="195">
        <v>20</v>
      </c>
      <c r="F47" s="195">
        <v>0</v>
      </c>
      <c r="G47" s="195"/>
      <c r="H47" s="195"/>
      <c r="I47" s="195">
        <v>4</v>
      </c>
      <c r="J47" s="327">
        <f>I47-'CSVC 2025-2026'!I47</f>
        <v>0</v>
      </c>
      <c r="K47" s="195">
        <v>8</v>
      </c>
      <c r="L47" s="327">
        <f>K47-'CSVC 2025-2026'!K47</f>
        <v>0</v>
      </c>
      <c r="M47" s="195">
        <v>200</v>
      </c>
      <c r="N47" s="327">
        <f>M47-'CSVC 2025-2026'!M47</f>
        <v>0</v>
      </c>
      <c r="O47" s="195">
        <v>4</v>
      </c>
      <c r="P47" s="327">
        <f>O47-'CSVC 2025-2026'!O47</f>
        <v>0</v>
      </c>
      <c r="Q47" s="195">
        <v>0</v>
      </c>
      <c r="R47" s="327">
        <f>Q47-'CSVC 2025-2026'!Q47</f>
        <v>0</v>
      </c>
      <c r="S47" s="195">
        <v>0</v>
      </c>
      <c r="T47" s="327">
        <f>S47-'CSVC 2025-2026'!S47</f>
        <v>0</v>
      </c>
      <c r="U47" s="195">
        <v>300</v>
      </c>
      <c r="V47" s="327">
        <f>U47-'CSVC 2025-2026'!U47</f>
        <v>0</v>
      </c>
      <c r="W47" s="195">
        <v>0</v>
      </c>
      <c r="X47" s="327">
        <f>W47-'CSVC 2025-2026'!W47</f>
        <v>0</v>
      </c>
      <c r="Y47" s="327"/>
      <c r="Z47" s="195">
        <v>3000</v>
      </c>
      <c r="AA47" s="327">
        <f>Z47-'CSVC 2025-2026'!Z47</f>
        <v>0</v>
      </c>
      <c r="AB47" s="195">
        <v>3000</v>
      </c>
      <c r="AC47" s="327">
        <f>AB47-'CSVC 2025-2026'!AB47</f>
        <v>0</v>
      </c>
      <c r="AD47" s="195">
        <v>1</v>
      </c>
      <c r="AE47" s="195">
        <f>AD47-'CSVC 2025-2026'!AD47</f>
        <v>0</v>
      </c>
      <c r="AF47" s="246"/>
    </row>
    <row r="48" spans="1:32" ht="13.2">
      <c r="A48" s="173"/>
      <c r="B48" s="247" t="s">
        <v>93</v>
      </c>
      <c r="C48" s="50"/>
      <c r="D48" s="231"/>
      <c r="E48" s="195">
        <v>0</v>
      </c>
      <c r="F48" s="195">
        <v>0</v>
      </c>
      <c r="G48" s="195"/>
      <c r="H48" s="195"/>
      <c r="I48" s="323">
        <v>0</v>
      </c>
      <c r="J48" s="327">
        <f>I48-'CSVC 2025-2026'!I48</f>
        <v>0</v>
      </c>
      <c r="K48" s="323">
        <v>0</v>
      </c>
      <c r="L48" s="327">
        <f>K48-'CSVC 2025-2026'!K48</f>
        <v>0</v>
      </c>
      <c r="M48" s="323">
        <v>0</v>
      </c>
      <c r="N48" s="327">
        <f>M48-'CSVC 2025-2026'!M48</f>
        <v>0</v>
      </c>
      <c r="O48" s="323">
        <v>0</v>
      </c>
      <c r="P48" s="327">
        <f>O48-'CSVC 2025-2026'!O48</f>
        <v>0</v>
      </c>
      <c r="Q48" s="323"/>
      <c r="R48" s="327">
        <f>Q48-'CSVC 2025-2026'!Q48</f>
        <v>0</v>
      </c>
      <c r="S48" s="323"/>
      <c r="T48" s="327">
        <f>S48-'CSVC 2025-2026'!S48</f>
        <v>0</v>
      </c>
      <c r="U48" s="323">
        <v>0</v>
      </c>
      <c r="V48" s="327">
        <f>U48-'CSVC 2025-2026'!U48</f>
        <v>0</v>
      </c>
      <c r="W48" s="323"/>
      <c r="X48" s="327">
        <f>W48-'CSVC 2025-2026'!W48</f>
        <v>0</v>
      </c>
      <c r="Y48" s="327"/>
      <c r="Z48" s="323">
        <v>0</v>
      </c>
      <c r="AA48" s="327">
        <f>Z48-'CSVC 2025-2026'!Z48</f>
        <v>0</v>
      </c>
      <c r="AB48" s="323">
        <v>0</v>
      </c>
      <c r="AC48" s="327">
        <f>AB48-'CSVC 2025-2026'!AB48</f>
        <v>0</v>
      </c>
      <c r="AD48" s="323">
        <v>0</v>
      </c>
      <c r="AE48" s="195">
        <f>AD48-'CSVC 2025-2026'!AD48</f>
        <v>0</v>
      </c>
      <c r="AF48" s="411"/>
    </row>
    <row r="49" spans="1:32" ht="13.2">
      <c r="A49" s="228"/>
      <c r="B49" s="249" t="s">
        <v>95</v>
      </c>
      <c r="C49" s="50"/>
      <c r="D49" s="231"/>
      <c r="E49" s="195">
        <v>0</v>
      </c>
      <c r="F49" s="195">
        <v>0</v>
      </c>
      <c r="G49" s="195"/>
      <c r="H49" s="195"/>
      <c r="I49" s="323">
        <v>0</v>
      </c>
      <c r="J49" s="327">
        <f>I49-'CSVC 2025-2026'!I49</f>
        <v>0</v>
      </c>
      <c r="K49" s="323">
        <v>0</v>
      </c>
      <c r="L49" s="327">
        <f>K49-'CSVC 2025-2026'!K49</f>
        <v>0</v>
      </c>
      <c r="M49" s="323">
        <v>0</v>
      </c>
      <c r="N49" s="327">
        <f>M49-'CSVC 2025-2026'!M49</f>
        <v>0</v>
      </c>
      <c r="O49" s="323">
        <v>0</v>
      </c>
      <c r="P49" s="327">
        <f>O49-'CSVC 2025-2026'!O49</f>
        <v>0</v>
      </c>
      <c r="Q49" s="323"/>
      <c r="R49" s="327">
        <f>Q49-'CSVC 2025-2026'!Q49</f>
        <v>0</v>
      </c>
      <c r="S49" s="323"/>
      <c r="T49" s="327">
        <f>S49-'CSVC 2025-2026'!S49</f>
        <v>0</v>
      </c>
      <c r="U49" s="323">
        <v>0</v>
      </c>
      <c r="V49" s="327">
        <f>U49-'CSVC 2025-2026'!U49</f>
        <v>0</v>
      </c>
      <c r="W49" s="323"/>
      <c r="X49" s="327">
        <f>W49-'CSVC 2025-2026'!W49</f>
        <v>0</v>
      </c>
      <c r="Y49" s="327"/>
      <c r="Z49" s="323">
        <v>0</v>
      </c>
      <c r="AA49" s="327">
        <f>Z49-'CSVC 2025-2026'!Z49</f>
        <v>0</v>
      </c>
      <c r="AB49" s="323">
        <v>0</v>
      </c>
      <c r="AC49" s="327">
        <f>AB49-'CSVC 2025-2026'!AB49</f>
        <v>0</v>
      </c>
      <c r="AD49" s="323">
        <v>0</v>
      </c>
      <c r="AE49" s="195">
        <f>AD49-'CSVC 2025-2026'!AD49</f>
        <v>0</v>
      </c>
      <c r="AF49" s="412"/>
    </row>
    <row r="50" spans="1:32" ht="13.2">
      <c r="A50" s="228"/>
      <c r="B50" s="247" t="s">
        <v>96</v>
      </c>
      <c r="C50" s="50"/>
      <c r="D50" s="231">
        <v>15000</v>
      </c>
      <c r="E50" s="195">
        <v>20</v>
      </c>
      <c r="F50" s="195">
        <v>0</v>
      </c>
      <c r="G50" s="195"/>
      <c r="H50" s="195"/>
      <c r="I50" s="323">
        <v>4</v>
      </c>
      <c r="J50" s="327">
        <f>I50-'CSVC 2025-2026'!I50</f>
        <v>0</v>
      </c>
      <c r="K50" s="323">
        <v>8</v>
      </c>
      <c r="L50" s="327">
        <f>K50-'CSVC 2025-2026'!K50</f>
        <v>0</v>
      </c>
      <c r="M50" s="323">
        <v>200</v>
      </c>
      <c r="N50" s="327">
        <f>M50-'CSVC 2025-2026'!M50</f>
        <v>0</v>
      </c>
      <c r="O50" s="323">
        <v>4</v>
      </c>
      <c r="P50" s="327">
        <f>O50-'CSVC 2025-2026'!O50</f>
        <v>0</v>
      </c>
      <c r="Q50" s="323"/>
      <c r="R50" s="327">
        <f>Q50-'CSVC 2025-2026'!Q50</f>
        <v>0</v>
      </c>
      <c r="S50" s="323"/>
      <c r="T50" s="327">
        <f>S50-'CSVC 2025-2026'!S50</f>
        <v>0</v>
      </c>
      <c r="U50" s="323">
        <v>300</v>
      </c>
      <c r="V50" s="327">
        <f>U50-'CSVC 2025-2026'!U50</f>
        <v>0</v>
      </c>
      <c r="W50" s="323"/>
      <c r="X50" s="327">
        <f>W50-'CSVC 2025-2026'!W50</f>
        <v>0</v>
      </c>
      <c r="Y50" s="327"/>
      <c r="Z50" s="323">
        <v>3000</v>
      </c>
      <c r="AA50" s="327">
        <f>Z50-'CSVC 2025-2026'!Z50</f>
        <v>0</v>
      </c>
      <c r="AB50" s="323">
        <v>3000</v>
      </c>
      <c r="AC50" s="327">
        <f>AB50-'CSVC 2025-2026'!AB50</f>
        <v>0</v>
      </c>
      <c r="AD50" s="323">
        <v>1</v>
      </c>
      <c r="AE50" s="195">
        <f>AD50-'CSVC 2025-2026'!AD50</f>
        <v>0</v>
      </c>
      <c r="AF50" s="251"/>
    </row>
    <row r="51" spans="1:32" s="222" customFormat="1" ht="13.2">
      <c r="A51" s="215">
        <v>2</v>
      </c>
      <c r="B51" s="223" t="s">
        <v>98</v>
      </c>
      <c r="C51" s="220"/>
      <c r="D51" s="218">
        <v>9000</v>
      </c>
      <c r="E51" s="195"/>
      <c r="F51" s="195"/>
      <c r="G51" s="195"/>
      <c r="H51" s="195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195"/>
      <c r="AF51" s="241"/>
    </row>
    <row r="52" spans="1:32" s="222" customFormat="1" ht="13.2">
      <c r="A52" s="215">
        <v>3</v>
      </c>
      <c r="B52" s="223" t="s">
        <v>99</v>
      </c>
      <c r="C52" s="220"/>
      <c r="D52" s="218">
        <v>8000</v>
      </c>
      <c r="E52" s="195"/>
      <c r="F52" s="195"/>
      <c r="G52" s="195"/>
      <c r="H52" s="195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195"/>
      <c r="AF52" s="241"/>
    </row>
    <row r="53" spans="1:32" ht="13.2">
      <c r="A53" s="228"/>
      <c r="B53" s="216" t="s">
        <v>62</v>
      </c>
      <c r="C53" s="50"/>
      <c r="D53" s="231"/>
      <c r="E53" s="195"/>
      <c r="F53" s="195"/>
      <c r="G53" s="195"/>
      <c r="H53" s="195"/>
      <c r="I53" s="323"/>
      <c r="J53" s="327">
        <f>I53-'CSVC 2025-2026'!I53</f>
        <v>0</v>
      </c>
      <c r="K53" s="323"/>
      <c r="L53" s="327">
        <f>K53-'CSVC 2025-2026'!K53</f>
        <v>0</v>
      </c>
      <c r="M53" s="323"/>
      <c r="N53" s="327">
        <f>M53-'CSVC 2025-2026'!M53</f>
        <v>0</v>
      </c>
      <c r="O53" s="323"/>
      <c r="P53" s="327">
        <f>O53-'CSVC 2025-2026'!O53</f>
        <v>0</v>
      </c>
      <c r="Q53" s="323"/>
      <c r="R53" s="327">
        <f>Q53-'CSVC 2025-2026'!Q53</f>
        <v>0</v>
      </c>
      <c r="S53" s="323"/>
      <c r="T53" s="327">
        <f>S53-'CSVC 2025-2026'!S53</f>
        <v>0</v>
      </c>
      <c r="U53" s="323"/>
      <c r="V53" s="327">
        <f>U53-'CSVC 2025-2026'!U53</f>
        <v>0</v>
      </c>
      <c r="W53" s="323"/>
      <c r="X53" s="327">
        <f>W53-'CSVC 2025-2026'!W53</f>
        <v>0</v>
      </c>
      <c r="Y53" s="327"/>
      <c r="Z53" s="323"/>
      <c r="AA53" s="327">
        <f>Z53-'CSVC 2025-2026'!Z53</f>
        <v>0</v>
      </c>
      <c r="AB53" s="323"/>
      <c r="AC53" s="327">
        <f>AB53-'CSVC 2025-2026'!AB53</f>
        <v>0</v>
      </c>
      <c r="AD53" s="323"/>
      <c r="AE53" s="195">
        <f>AD53-'CSVC 2025-2026'!AD53</f>
        <v>0</v>
      </c>
      <c r="AF53" s="252"/>
    </row>
    <row r="54" spans="1:32" s="222" customFormat="1" ht="13.2">
      <c r="A54" s="215">
        <v>4</v>
      </c>
      <c r="B54" s="223" t="s">
        <v>100</v>
      </c>
      <c r="C54" s="220"/>
      <c r="D54" s="218">
        <v>16800</v>
      </c>
      <c r="E54" s="195">
        <v>40</v>
      </c>
      <c r="F54" s="195">
        <v>-6</v>
      </c>
      <c r="G54" s="195"/>
      <c r="H54" s="195"/>
      <c r="I54" s="327">
        <v>8</v>
      </c>
      <c r="J54" s="327">
        <f>I54-'CSVC 2025-2026'!I54</f>
        <v>0</v>
      </c>
      <c r="K54" s="327">
        <v>4</v>
      </c>
      <c r="L54" s="327">
        <f>K54-'CSVC 2025-2026'!K54</f>
        <v>0</v>
      </c>
      <c r="M54" s="327">
        <v>350</v>
      </c>
      <c r="N54" s="327">
        <f>M54-'CSVC 2025-2026'!M54</f>
        <v>0</v>
      </c>
      <c r="O54" s="327">
        <v>2</v>
      </c>
      <c r="P54" s="327">
        <f>O54-'CSVC 2025-2026'!O54</f>
        <v>0</v>
      </c>
      <c r="Q54" s="327">
        <v>3</v>
      </c>
      <c r="R54" s="327">
        <f>Q54-'CSVC 2025-2026'!Q54</f>
        <v>0</v>
      </c>
      <c r="S54" s="327">
        <v>400</v>
      </c>
      <c r="T54" s="327">
        <f>S54-'CSVC 2025-2026'!S54</f>
        <v>0</v>
      </c>
      <c r="U54" s="327">
        <v>185</v>
      </c>
      <c r="V54" s="327">
        <f>U54-'CSVC 2025-2026'!U54</f>
        <v>0</v>
      </c>
      <c r="W54" s="327">
        <v>1</v>
      </c>
      <c r="X54" s="327">
        <f>W54-'CSVC 2025-2026'!W54</f>
        <v>0</v>
      </c>
      <c r="Y54" s="327"/>
      <c r="Z54" s="327">
        <v>1100</v>
      </c>
      <c r="AA54" s="327">
        <f>Z54-'CSVC 2025-2026'!Z54</f>
        <v>0</v>
      </c>
      <c r="AB54" s="327">
        <v>500</v>
      </c>
      <c r="AC54" s="327">
        <f>AB54-'CSVC 2025-2026'!AB54</f>
        <v>0</v>
      </c>
      <c r="AD54" s="327">
        <v>1</v>
      </c>
      <c r="AE54" s="195">
        <f>AD54-'CSVC 2025-2026'!AD54</f>
        <v>0</v>
      </c>
      <c r="AF54" s="241"/>
    </row>
    <row r="55" spans="1:32" s="222" customFormat="1" ht="13.2">
      <c r="A55" s="215">
        <v>5</v>
      </c>
      <c r="B55" s="245" t="s">
        <v>101</v>
      </c>
      <c r="C55" s="220"/>
      <c r="D55" s="218">
        <v>16600</v>
      </c>
      <c r="E55" s="195">
        <v>24</v>
      </c>
      <c r="F55" s="195">
        <v>-2</v>
      </c>
      <c r="G55" s="195"/>
      <c r="H55" s="195"/>
      <c r="I55" s="196">
        <v>10</v>
      </c>
      <c r="J55" s="327">
        <f>I55-'CSVC 2025-2026'!I55</f>
        <v>0</v>
      </c>
      <c r="K55" s="327">
        <v>5</v>
      </c>
      <c r="L55" s="327">
        <f>K55-'CSVC 2025-2026'!K55</f>
        <v>0</v>
      </c>
      <c r="M55" s="327">
        <f>'CSVC 2025-2026'!M55</f>
        <v>120</v>
      </c>
      <c r="N55" s="327">
        <f>M55-'CSVC 2025-2026'!M55</f>
        <v>0</v>
      </c>
      <c r="O55" s="327">
        <v>5</v>
      </c>
      <c r="P55" s="327">
        <f>O55-'CSVC 2025-2026'!O55</f>
        <v>0</v>
      </c>
      <c r="Q55" s="327">
        <v>6</v>
      </c>
      <c r="R55" s="327">
        <f>Q55-'CSVC 2025-2026'!Q55</f>
        <v>0</v>
      </c>
      <c r="S55" s="327">
        <f>'CSVC 2025-2026'!S55</f>
        <v>500</v>
      </c>
      <c r="T55" s="327">
        <f>S55-'CSVC 2025-2026'!S55</f>
        <v>0</v>
      </c>
      <c r="U55" s="327">
        <f>'CSVC 2025-2026'!U55</f>
        <v>360</v>
      </c>
      <c r="V55" s="327">
        <f>U55-'CSVC 2025-2026'!U55</f>
        <v>0</v>
      </c>
      <c r="W55" s="327">
        <v>1</v>
      </c>
      <c r="X55" s="327">
        <f>W55-'CSVC 2025-2026'!W55</f>
        <v>0</v>
      </c>
      <c r="Y55" s="327"/>
      <c r="Z55" s="327">
        <f>'CSVC 2025-2026'!Z55</f>
        <v>3000</v>
      </c>
      <c r="AA55" s="327">
        <f>Z55-'CSVC 2025-2026'!Z55</f>
        <v>0</v>
      </c>
      <c r="AB55" s="327">
        <f>'CSVC 2025-2026'!AB55</f>
        <v>1000</v>
      </c>
      <c r="AC55" s="327">
        <f>AB55-'CSVC 2025-2026'!AB55</f>
        <v>0</v>
      </c>
      <c r="AD55" s="327">
        <f>'CSVC 2025-2026'!AD55</f>
        <v>0</v>
      </c>
      <c r="AE55" s="195">
        <f>AD55-'CSVC 2025-2026'!AD55</f>
        <v>0</v>
      </c>
      <c r="AF55" s="241"/>
    </row>
    <row r="56" spans="1:32" s="184" customFormat="1" ht="11.4">
      <c r="A56" s="189" t="s">
        <v>102</v>
      </c>
      <c r="B56" s="190" t="s">
        <v>103</v>
      </c>
      <c r="C56" s="191">
        <f t="shared" ref="C56:AE56" si="34">SUM(C57,C61:C64)</f>
        <v>0</v>
      </c>
      <c r="D56" s="191">
        <f t="shared" si="34"/>
        <v>33482.6</v>
      </c>
      <c r="E56" s="191">
        <f t="shared" si="34"/>
        <v>83</v>
      </c>
      <c r="F56" s="191">
        <f t="shared" si="34"/>
        <v>-32</v>
      </c>
      <c r="G56" s="191">
        <f t="shared" si="34"/>
        <v>0</v>
      </c>
      <c r="H56" s="191">
        <f t="shared" si="34"/>
        <v>0</v>
      </c>
      <c r="I56" s="191">
        <f t="shared" si="34"/>
        <v>25</v>
      </c>
      <c r="J56" s="191">
        <f t="shared" si="34"/>
        <v>7</v>
      </c>
      <c r="K56" s="191">
        <f t="shared" si="34"/>
        <v>16</v>
      </c>
      <c r="L56" s="191">
        <f t="shared" si="34"/>
        <v>7</v>
      </c>
      <c r="M56" s="191">
        <f t="shared" si="34"/>
        <v>770</v>
      </c>
      <c r="N56" s="191">
        <f t="shared" si="34"/>
        <v>470</v>
      </c>
      <c r="O56" s="191">
        <f t="shared" si="34"/>
        <v>13</v>
      </c>
      <c r="P56" s="191">
        <f t="shared" si="34"/>
        <v>6</v>
      </c>
      <c r="Q56" s="191">
        <f t="shared" si="34"/>
        <v>8</v>
      </c>
      <c r="R56" s="191">
        <f t="shared" si="34"/>
        <v>0</v>
      </c>
      <c r="S56" s="191">
        <f t="shared" si="34"/>
        <v>2050</v>
      </c>
      <c r="T56" s="191">
        <f t="shared" si="34"/>
        <v>0</v>
      </c>
      <c r="U56" s="191">
        <f t="shared" si="34"/>
        <v>550</v>
      </c>
      <c r="V56" s="191">
        <f t="shared" si="34"/>
        <v>120</v>
      </c>
      <c r="W56" s="191">
        <f t="shared" si="34"/>
        <v>2</v>
      </c>
      <c r="X56" s="191">
        <f t="shared" si="34"/>
        <v>0</v>
      </c>
      <c r="Y56" s="191">
        <f t="shared" si="34"/>
        <v>0</v>
      </c>
      <c r="Z56" s="191">
        <f t="shared" si="34"/>
        <v>10200</v>
      </c>
      <c r="AA56" s="191">
        <f t="shared" si="34"/>
        <v>2200</v>
      </c>
      <c r="AB56" s="191">
        <f t="shared" si="34"/>
        <v>4400</v>
      </c>
      <c r="AC56" s="191">
        <f t="shared" si="34"/>
        <v>2500</v>
      </c>
      <c r="AD56" s="191">
        <f t="shared" si="34"/>
        <v>2</v>
      </c>
      <c r="AE56" s="191">
        <f t="shared" si="34"/>
        <v>1</v>
      </c>
      <c r="AF56" s="191">
        <f t="shared" ref="AF56" si="35">SUM(AF57,AF61:AF64)</f>
        <v>0</v>
      </c>
    </row>
    <row r="57" spans="1:32" s="227" customFormat="1" ht="11.4">
      <c r="A57" s="215">
        <v>1</v>
      </c>
      <c r="B57" s="194" t="s">
        <v>104</v>
      </c>
      <c r="C57" s="195">
        <v>0</v>
      </c>
      <c r="D57" s="195">
        <v>10000</v>
      </c>
      <c r="E57" s="195">
        <v>22</v>
      </c>
      <c r="F57" s="195">
        <v>-22</v>
      </c>
      <c r="G57" s="195"/>
      <c r="H57" s="195"/>
      <c r="I57" s="195">
        <f>SUM(I58:I60)</f>
        <v>7</v>
      </c>
      <c r="J57" s="195">
        <f t="shared" ref="J57:AD57" si="36">SUM(J58:J60)</f>
        <v>7</v>
      </c>
      <c r="K57" s="195">
        <f t="shared" si="36"/>
        <v>7</v>
      </c>
      <c r="L57" s="195">
        <f t="shared" si="36"/>
        <v>7</v>
      </c>
      <c r="M57" s="195">
        <f t="shared" si="36"/>
        <v>570</v>
      </c>
      <c r="N57" s="195">
        <f t="shared" si="36"/>
        <v>470</v>
      </c>
      <c r="O57" s="195">
        <f t="shared" si="36"/>
        <v>6</v>
      </c>
      <c r="P57" s="195">
        <f t="shared" si="36"/>
        <v>6</v>
      </c>
      <c r="Q57" s="195">
        <f t="shared" si="36"/>
        <v>0</v>
      </c>
      <c r="R57" s="195">
        <f t="shared" si="36"/>
        <v>0</v>
      </c>
      <c r="S57" s="195">
        <f t="shared" si="36"/>
        <v>0</v>
      </c>
      <c r="T57" s="195">
        <f>SUM(T58:T60)</f>
        <v>0</v>
      </c>
      <c r="U57" s="195">
        <f t="shared" ref="U57:W57" si="37">SUM(U58:U60)</f>
        <v>120</v>
      </c>
      <c r="V57" s="195">
        <f t="shared" si="37"/>
        <v>120</v>
      </c>
      <c r="W57" s="195">
        <f t="shared" si="37"/>
        <v>0</v>
      </c>
      <c r="X57" s="327">
        <f>W57-'CSVC 2025-2026'!W57</f>
        <v>0</v>
      </c>
      <c r="Y57" s="327"/>
      <c r="Z57" s="195">
        <f t="shared" si="36"/>
        <v>2200</v>
      </c>
      <c r="AA57" s="195">
        <f t="shared" si="36"/>
        <v>2200</v>
      </c>
      <c r="AB57" s="195">
        <f t="shared" si="36"/>
        <v>2500</v>
      </c>
      <c r="AC57" s="195">
        <f t="shared" si="36"/>
        <v>2500</v>
      </c>
      <c r="AD57" s="195">
        <f t="shared" si="36"/>
        <v>1</v>
      </c>
      <c r="AE57" s="195">
        <v>1</v>
      </c>
      <c r="AF57" s="246"/>
    </row>
    <row r="58" spans="1:32" ht="13.2">
      <c r="A58" s="173"/>
      <c r="B58" s="254" t="s">
        <v>105</v>
      </c>
      <c r="C58" s="50"/>
      <c r="D58" s="231"/>
      <c r="E58" s="195">
        <v>0</v>
      </c>
      <c r="F58" s="195"/>
      <c r="G58" s="195"/>
      <c r="H58" s="195"/>
      <c r="I58" s="328"/>
      <c r="J58" s="327"/>
      <c r="K58" s="323"/>
      <c r="L58" s="327"/>
      <c r="M58" s="323"/>
      <c r="N58" s="327">
        <f>M58-'CSVC 2025-2026'!M58</f>
        <v>-70</v>
      </c>
      <c r="O58" s="323"/>
      <c r="P58" s="327"/>
      <c r="Q58" s="323"/>
      <c r="R58" s="327">
        <f>Q58-'CSVC 2025-2026'!Q58</f>
        <v>0</v>
      </c>
      <c r="S58" s="323"/>
      <c r="T58" s="327">
        <f>S58-'CSVC 2025-2026'!S58</f>
        <v>0</v>
      </c>
      <c r="U58" s="323"/>
      <c r="V58" s="327"/>
      <c r="W58" s="323"/>
      <c r="X58" s="327">
        <f>W58-'CSVC 2025-2026'!W58</f>
        <v>0</v>
      </c>
      <c r="Y58" s="327"/>
      <c r="Z58" s="323"/>
      <c r="AA58" s="327"/>
      <c r="AB58" s="323"/>
      <c r="AC58" s="327"/>
      <c r="AD58" s="323"/>
      <c r="AE58" s="195"/>
      <c r="AF58" s="405"/>
    </row>
    <row r="59" spans="1:32" ht="13.2">
      <c r="A59" s="228"/>
      <c r="B59" s="254" t="s">
        <v>107</v>
      </c>
      <c r="C59" s="50"/>
      <c r="D59" s="231"/>
      <c r="E59" s="195">
        <v>0</v>
      </c>
      <c r="F59" s="195"/>
      <c r="G59" s="195"/>
      <c r="H59" s="195"/>
      <c r="I59" s="328"/>
      <c r="J59" s="327">
        <f>I59-'CSVC 2025-2026'!I59</f>
        <v>0</v>
      </c>
      <c r="K59" s="323"/>
      <c r="L59" s="327">
        <f>K59-'CSVC 2025-2026'!K59</f>
        <v>0</v>
      </c>
      <c r="M59" s="323"/>
      <c r="N59" s="327">
        <f>M59-'CSVC 2025-2026'!M59</f>
        <v>-30</v>
      </c>
      <c r="O59" s="323"/>
      <c r="P59" s="327">
        <f>O59-'CSVC 2025-2026'!O59</f>
        <v>0</v>
      </c>
      <c r="Q59" s="323"/>
      <c r="R59" s="327">
        <f>Q59-'CSVC 2025-2026'!Q59</f>
        <v>0</v>
      </c>
      <c r="S59" s="323"/>
      <c r="T59" s="327">
        <f>S59-'CSVC 2025-2026'!S59</f>
        <v>0</v>
      </c>
      <c r="U59" s="323"/>
      <c r="V59" s="327"/>
      <c r="W59" s="323"/>
      <c r="X59" s="327">
        <f>W59-'CSVC 2025-2026'!W59</f>
        <v>0</v>
      </c>
      <c r="Y59" s="327"/>
      <c r="Z59" s="323"/>
      <c r="AA59" s="327"/>
      <c r="AB59" s="323"/>
      <c r="AC59" s="327">
        <f>AB59-'CSVC 2025-2026'!AB59</f>
        <v>0</v>
      </c>
      <c r="AD59" s="323"/>
      <c r="AE59" s="195"/>
      <c r="AF59" s="406"/>
    </row>
    <row r="60" spans="1:32" ht="13.2">
      <c r="A60" s="228"/>
      <c r="B60" s="254" t="s">
        <v>105</v>
      </c>
      <c r="C60" s="50"/>
      <c r="D60" s="231">
        <v>10000</v>
      </c>
      <c r="E60" s="195">
        <v>22</v>
      </c>
      <c r="F60" s="195">
        <v>-22</v>
      </c>
      <c r="G60" s="195"/>
      <c r="H60" s="195"/>
      <c r="I60" s="328">
        <v>7</v>
      </c>
      <c r="J60" s="327">
        <f>I60-'CSVC 2025-2026'!I60</f>
        <v>7</v>
      </c>
      <c r="K60" s="323">
        <v>7</v>
      </c>
      <c r="L60" s="327">
        <f>K60-'CSVC 2025-2026'!K60</f>
        <v>7</v>
      </c>
      <c r="M60" s="323">
        <v>570</v>
      </c>
      <c r="N60" s="327">
        <f>M60-'CSVC 2025-2026'!M60</f>
        <v>570</v>
      </c>
      <c r="O60" s="323">
        <v>6</v>
      </c>
      <c r="P60" s="327">
        <f>O60-'CSVC 2025-2026'!O60</f>
        <v>6</v>
      </c>
      <c r="Q60" s="323"/>
      <c r="R60" s="327">
        <f>Q60-'CSVC 2025-2026'!Q60</f>
        <v>0</v>
      </c>
      <c r="S60" s="323"/>
      <c r="T60" s="327">
        <f>S60-'CSVC 2025-2026'!S60</f>
        <v>0</v>
      </c>
      <c r="U60" s="323">
        <v>120</v>
      </c>
      <c r="V60" s="327">
        <f>U60-'CSVC 2025-2026'!U60</f>
        <v>120</v>
      </c>
      <c r="W60" s="323"/>
      <c r="X60" s="327">
        <f>W60-'CSVC 2025-2026'!W60</f>
        <v>0</v>
      </c>
      <c r="Y60" s="327"/>
      <c r="Z60" s="323">
        <v>2200</v>
      </c>
      <c r="AA60" s="327">
        <f>Z60-'CSVC 2025-2026'!Z60</f>
        <v>2200</v>
      </c>
      <c r="AB60" s="323">
        <v>2500</v>
      </c>
      <c r="AC60" s="327">
        <f>AB60-'CSVC 2025-2026'!AB60</f>
        <v>2500</v>
      </c>
      <c r="AD60" s="323">
        <v>1</v>
      </c>
      <c r="AE60" s="195">
        <f>AD60-'CSVC 2025-2026'!AD60</f>
        <v>1</v>
      </c>
      <c r="AF60" s="233" t="s">
        <v>295</v>
      </c>
    </row>
    <row r="61" spans="1:32" s="222" customFormat="1" ht="13.2">
      <c r="A61" s="215">
        <v>2</v>
      </c>
      <c r="B61" s="223" t="s">
        <v>109</v>
      </c>
      <c r="C61" s="220"/>
      <c r="D61" s="218">
        <v>5600</v>
      </c>
      <c r="E61" s="195"/>
      <c r="F61" s="195"/>
      <c r="G61" s="195"/>
      <c r="H61" s="195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195"/>
      <c r="AF61" s="236"/>
    </row>
    <row r="62" spans="1:32" ht="13.2">
      <c r="A62" s="228"/>
      <c r="B62" s="216" t="s">
        <v>62</v>
      </c>
      <c r="C62" s="50"/>
      <c r="D62" s="231"/>
      <c r="E62" s="195"/>
      <c r="F62" s="195"/>
      <c r="G62" s="195"/>
      <c r="H62" s="195"/>
      <c r="I62" s="323"/>
      <c r="J62" s="327"/>
      <c r="K62" s="323"/>
      <c r="L62" s="327"/>
      <c r="M62" s="323"/>
      <c r="N62" s="327"/>
      <c r="O62" s="323"/>
      <c r="P62" s="327"/>
      <c r="Q62" s="323"/>
      <c r="R62" s="327"/>
      <c r="S62" s="323"/>
      <c r="T62" s="327"/>
      <c r="U62" s="323"/>
      <c r="V62" s="327"/>
      <c r="W62" s="323"/>
      <c r="X62" s="327"/>
      <c r="Y62" s="327"/>
      <c r="Z62" s="323"/>
      <c r="AA62" s="327"/>
      <c r="AB62" s="323"/>
      <c r="AC62" s="327"/>
      <c r="AD62" s="323"/>
      <c r="AE62" s="195"/>
      <c r="AF62" s="233"/>
    </row>
    <row r="63" spans="1:32" s="222" customFormat="1" ht="13.2">
      <c r="A63" s="215">
        <v>3</v>
      </c>
      <c r="B63" s="223" t="s">
        <v>110</v>
      </c>
      <c r="C63" s="220"/>
      <c r="D63" s="218">
        <v>9200</v>
      </c>
      <c r="E63" s="195">
        <v>39</v>
      </c>
      <c r="F63" s="195">
        <v>-7</v>
      </c>
      <c r="G63" s="195"/>
      <c r="H63" s="195"/>
      <c r="I63" s="327">
        <v>8</v>
      </c>
      <c r="J63" s="327">
        <f>I63-'CSVC 2025-2026'!I63</f>
        <v>0</v>
      </c>
      <c r="K63" s="327">
        <v>4</v>
      </c>
      <c r="L63" s="327">
        <f>K63-'CSVC 2025-2026'!K63</f>
        <v>0</v>
      </c>
      <c r="M63" s="327">
        <v>80</v>
      </c>
      <c r="N63" s="327">
        <f>M63-'CSVC 2025-2026'!M63</f>
        <v>0</v>
      </c>
      <c r="O63" s="327">
        <v>2</v>
      </c>
      <c r="P63" s="327">
        <f>O63-'CSVC 2025-2026'!O63</f>
        <v>0</v>
      </c>
      <c r="Q63" s="327">
        <v>2</v>
      </c>
      <c r="R63" s="327">
        <f>Q63-'CSVC 2025-2026'!Q63</f>
        <v>0</v>
      </c>
      <c r="S63" s="327">
        <v>250</v>
      </c>
      <c r="T63" s="327">
        <f>S63-'CSVC 2025-2026'!S63</f>
        <v>0</v>
      </c>
      <c r="U63" s="327">
        <v>110</v>
      </c>
      <c r="V63" s="327">
        <f>U63-'CSVC 2025-2026'!U63</f>
        <v>0</v>
      </c>
      <c r="W63" s="327">
        <v>1</v>
      </c>
      <c r="X63" s="327">
        <f>W63-'CSVC 2025-2026'!W63</f>
        <v>0</v>
      </c>
      <c r="Y63" s="327"/>
      <c r="Z63" s="327">
        <v>5000</v>
      </c>
      <c r="AA63" s="327">
        <f>Z63-'CSVC 2025-2026'!Z63</f>
        <v>0</v>
      </c>
      <c r="AB63" s="327">
        <v>900</v>
      </c>
      <c r="AC63" s="327">
        <f>AB63-'CSVC 2025-2026'!AB63</f>
        <v>0</v>
      </c>
      <c r="AD63" s="327">
        <v>1</v>
      </c>
      <c r="AE63" s="195">
        <f>AD63-'CSVC 2025-2026'!AD63</f>
        <v>0</v>
      </c>
      <c r="AF63" s="236"/>
    </row>
    <row r="64" spans="1:32" s="222" customFormat="1" ht="13.2">
      <c r="A64" s="215">
        <v>4</v>
      </c>
      <c r="B64" s="245" t="s">
        <v>111</v>
      </c>
      <c r="C64" s="220"/>
      <c r="D64" s="218">
        <v>8682.6</v>
      </c>
      <c r="E64" s="195">
        <v>22</v>
      </c>
      <c r="F64" s="195">
        <v>-3</v>
      </c>
      <c r="G64" s="195"/>
      <c r="H64" s="195"/>
      <c r="I64" s="327">
        <v>10</v>
      </c>
      <c r="J64" s="327">
        <f>I64-'CSVC 2025-2026'!I64</f>
        <v>0</v>
      </c>
      <c r="K64" s="327">
        <v>5</v>
      </c>
      <c r="L64" s="327">
        <f>K64-'CSVC 2025-2026'!K64</f>
        <v>0</v>
      </c>
      <c r="M64" s="327">
        <f>'CSVC 2025-2026'!M64</f>
        <v>120</v>
      </c>
      <c r="N64" s="327">
        <f>M64-'CSVC 2025-2026'!M64</f>
        <v>0</v>
      </c>
      <c r="O64" s="327">
        <v>5</v>
      </c>
      <c r="P64" s="327">
        <f>O64-'CSVC 2025-2026'!O64</f>
        <v>0</v>
      </c>
      <c r="Q64" s="327">
        <v>6</v>
      </c>
      <c r="R64" s="327">
        <f>Q64-'CSVC 2025-2026'!Q64</f>
        <v>0</v>
      </c>
      <c r="S64" s="327">
        <f>'CSVC 2025-2026'!S64</f>
        <v>1800</v>
      </c>
      <c r="T64" s="327">
        <f>S64-'CSVC 2025-2026'!S64</f>
        <v>0</v>
      </c>
      <c r="U64" s="327">
        <f>'CSVC 2025-2026'!U64</f>
        <v>320</v>
      </c>
      <c r="V64" s="327">
        <f>U64-'CSVC 2025-2026'!U64</f>
        <v>0</v>
      </c>
      <c r="W64" s="327">
        <v>1</v>
      </c>
      <c r="X64" s="327">
        <f>W64-'CSVC 2025-2026'!W64</f>
        <v>0</v>
      </c>
      <c r="Y64" s="327"/>
      <c r="Z64" s="327">
        <f>'CSVC 2025-2026'!Z64</f>
        <v>3000</v>
      </c>
      <c r="AA64" s="327">
        <f>Z64-'CSVC 2025-2026'!Z64</f>
        <v>0</v>
      </c>
      <c r="AB64" s="327">
        <f>'CSVC 2025-2026'!AB64</f>
        <v>1000</v>
      </c>
      <c r="AC64" s="327">
        <f>AB64-'CSVC 2025-2026'!AB64</f>
        <v>0</v>
      </c>
      <c r="AD64" s="327">
        <f>'CSVC 2025-2026'!AD64</f>
        <v>0</v>
      </c>
      <c r="AE64" s="195">
        <f>AD64-'CSVC 2025-2026'!AD64</f>
        <v>0</v>
      </c>
      <c r="AF64" s="236"/>
    </row>
    <row r="65" spans="1:32" s="184" customFormat="1" ht="11.4">
      <c r="A65" s="189" t="s">
        <v>112</v>
      </c>
      <c r="B65" s="190" t="s">
        <v>113</v>
      </c>
      <c r="C65" s="191">
        <f t="shared" ref="C65:AE65" si="38">SUM(C66,C69:C70,C74)</f>
        <v>0</v>
      </c>
      <c r="D65" s="191">
        <f t="shared" si="38"/>
        <v>53968.5</v>
      </c>
      <c r="E65" s="191">
        <f t="shared" si="38"/>
        <v>88</v>
      </c>
      <c r="F65" s="191">
        <f t="shared" si="38"/>
        <v>-10</v>
      </c>
      <c r="G65" s="191">
        <f t="shared" si="38"/>
        <v>0</v>
      </c>
      <c r="H65" s="191">
        <f t="shared" si="38"/>
        <v>0</v>
      </c>
      <c r="I65" s="191">
        <f t="shared" si="38"/>
        <v>32</v>
      </c>
      <c r="J65" s="191">
        <f t="shared" si="38"/>
        <v>0</v>
      </c>
      <c r="K65" s="191">
        <f t="shared" si="38"/>
        <v>19</v>
      </c>
      <c r="L65" s="191">
        <f t="shared" si="38"/>
        <v>0</v>
      </c>
      <c r="M65" s="191">
        <f t="shared" si="38"/>
        <v>680</v>
      </c>
      <c r="N65" s="191">
        <f t="shared" si="38"/>
        <v>0</v>
      </c>
      <c r="O65" s="191">
        <f t="shared" si="38"/>
        <v>16</v>
      </c>
      <c r="P65" s="191">
        <f t="shared" si="38"/>
        <v>0</v>
      </c>
      <c r="Q65" s="191">
        <f t="shared" si="38"/>
        <v>10</v>
      </c>
      <c r="R65" s="191">
        <f t="shared" si="38"/>
        <v>0</v>
      </c>
      <c r="S65" s="191">
        <f t="shared" si="38"/>
        <v>700</v>
      </c>
      <c r="T65" s="191">
        <f t="shared" si="38"/>
        <v>0</v>
      </c>
      <c r="U65" s="191">
        <f t="shared" si="38"/>
        <v>667</v>
      </c>
      <c r="V65" s="191">
        <f t="shared" si="38"/>
        <v>0</v>
      </c>
      <c r="W65" s="191">
        <f t="shared" si="38"/>
        <v>2</v>
      </c>
      <c r="X65" s="191">
        <f t="shared" si="38"/>
        <v>0</v>
      </c>
      <c r="Y65" s="191">
        <f t="shared" si="38"/>
        <v>0</v>
      </c>
      <c r="Z65" s="191">
        <f t="shared" si="38"/>
        <v>10211</v>
      </c>
      <c r="AA65" s="191">
        <f t="shared" si="38"/>
        <v>4900</v>
      </c>
      <c r="AB65" s="191">
        <f t="shared" si="38"/>
        <v>7950</v>
      </c>
      <c r="AC65" s="191">
        <f t="shared" si="38"/>
        <v>6500</v>
      </c>
      <c r="AD65" s="191">
        <f t="shared" si="38"/>
        <v>3</v>
      </c>
      <c r="AE65" s="191">
        <f t="shared" si="38"/>
        <v>1</v>
      </c>
      <c r="AF65" s="255"/>
    </row>
    <row r="66" spans="1:32" s="227" customFormat="1" ht="11.4">
      <c r="A66" s="215">
        <v>1</v>
      </c>
      <c r="B66" s="194" t="s">
        <v>114</v>
      </c>
      <c r="C66" s="195">
        <v>0</v>
      </c>
      <c r="D66" s="195">
        <v>13932.9</v>
      </c>
      <c r="E66" s="195">
        <v>23</v>
      </c>
      <c r="F66" s="195">
        <v>-1</v>
      </c>
      <c r="G66" s="195"/>
      <c r="H66" s="195"/>
      <c r="I66" s="195">
        <v>8</v>
      </c>
      <c r="J66" s="327">
        <f>I66-'CSVC 2025-2026'!I66</f>
        <v>0</v>
      </c>
      <c r="K66" s="195">
        <v>8</v>
      </c>
      <c r="L66" s="327">
        <f>K66-'CSVC 2025-2026'!K66</f>
        <v>0</v>
      </c>
      <c r="M66" s="195">
        <v>400</v>
      </c>
      <c r="N66" s="327">
        <f>M66-'CSVC 2025-2026'!M66</f>
        <v>0</v>
      </c>
      <c r="O66" s="195">
        <v>7</v>
      </c>
      <c r="P66" s="327">
        <f>O66-'CSVC 2025-2026'!O66</f>
        <v>0</v>
      </c>
      <c r="Q66" s="195">
        <v>0</v>
      </c>
      <c r="R66" s="327">
        <f>Q66-'CSVC 2025-2026'!Q66</f>
        <v>0</v>
      </c>
      <c r="S66" s="195">
        <v>0</v>
      </c>
      <c r="T66" s="327">
        <f>S66-'CSVC 2025-2026'!S66</f>
        <v>0</v>
      </c>
      <c r="U66" s="195">
        <v>395</v>
      </c>
      <c r="V66" s="327">
        <f>U66-'CSVC 2025-2026'!U66</f>
        <v>0</v>
      </c>
      <c r="W66" s="195">
        <v>0</v>
      </c>
      <c r="X66" s="327">
        <f>W66-'CSVC 2025-2026'!W66</f>
        <v>0</v>
      </c>
      <c r="Y66" s="327"/>
      <c r="Z66" s="195">
        <v>5700</v>
      </c>
      <c r="AA66" s="327">
        <f>Z66-'CSVC 2025-2026'!Z66</f>
        <v>4900</v>
      </c>
      <c r="AB66" s="195">
        <v>6750</v>
      </c>
      <c r="AC66" s="327">
        <f>AB66-'CSVC 2025-2026'!AB66</f>
        <v>6000</v>
      </c>
      <c r="AD66" s="195">
        <v>2</v>
      </c>
      <c r="AE66" s="195">
        <f>AD66-'CSVC 2025-2026'!AD66</f>
        <v>0</v>
      </c>
      <c r="AF66" s="256"/>
    </row>
    <row r="67" spans="1:32" ht="13.2">
      <c r="A67" s="173"/>
      <c r="B67" s="254" t="s">
        <v>115</v>
      </c>
      <c r="C67" s="50"/>
      <c r="D67" s="231">
        <v>10000</v>
      </c>
      <c r="E67" s="195">
        <v>14</v>
      </c>
      <c r="F67" s="195">
        <v>-1</v>
      </c>
      <c r="G67" s="195"/>
      <c r="H67" s="195"/>
      <c r="I67" s="328">
        <v>4</v>
      </c>
      <c r="J67" s="327">
        <f>I67-'CSVC 2025-2026'!I67</f>
        <v>0</v>
      </c>
      <c r="K67" s="323">
        <v>6</v>
      </c>
      <c r="L67" s="327">
        <f>K67-'CSVC 2025-2026'!K67</f>
        <v>0</v>
      </c>
      <c r="M67" s="323">
        <v>300</v>
      </c>
      <c r="N67" s="327">
        <f>M67-'CSVC 2025-2026'!M67</f>
        <v>0</v>
      </c>
      <c r="O67" s="323">
        <v>5</v>
      </c>
      <c r="P67" s="327">
        <f>O67-'CSVC 2025-2026'!O67</f>
        <v>0</v>
      </c>
      <c r="Q67" s="323"/>
      <c r="R67" s="327">
        <f>Q67-'CSVC 2025-2026'!Q67</f>
        <v>0</v>
      </c>
      <c r="S67" s="323"/>
      <c r="T67" s="327">
        <f>S67-'CSVC 2025-2026'!S67</f>
        <v>0</v>
      </c>
      <c r="U67" s="323">
        <v>260</v>
      </c>
      <c r="V67" s="327">
        <f>U67-'CSVC 2025-2026'!U67</f>
        <v>0</v>
      </c>
      <c r="W67" s="323"/>
      <c r="X67" s="327">
        <f>W67-'CSVC 2025-2026'!W67</f>
        <v>0</v>
      </c>
      <c r="Y67" s="327"/>
      <c r="Z67" s="323">
        <v>5000</v>
      </c>
      <c r="AA67" s="327">
        <f>Z67-'CSVC 2025-2026'!Z67</f>
        <v>4300</v>
      </c>
      <c r="AB67" s="323">
        <v>6000</v>
      </c>
      <c r="AC67" s="327">
        <f>AB67-'CSVC 2025-2026'!AB67</f>
        <v>5250</v>
      </c>
      <c r="AD67" s="323">
        <v>1</v>
      </c>
      <c r="AE67" s="195">
        <f>AD67-'CSVC 2025-2026'!AD67</f>
        <v>0</v>
      </c>
      <c r="AF67" s="233"/>
    </row>
    <row r="68" spans="1:32" ht="13.2">
      <c r="A68" s="228"/>
      <c r="B68" s="254" t="s">
        <v>116</v>
      </c>
      <c r="C68" s="50"/>
      <c r="D68" s="231">
        <v>3932.9</v>
      </c>
      <c r="E68" s="195">
        <v>9</v>
      </c>
      <c r="F68" s="195">
        <v>0</v>
      </c>
      <c r="G68" s="195"/>
      <c r="H68" s="195"/>
      <c r="I68" s="328">
        <v>4</v>
      </c>
      <c r="J68" s="327">
        <f>I68-'CSVC 2025-2026'!I68</f>
        <v>0</v>
      </c>
      <c r="K68" s="323">
        <v>2</v>
      </c>
      <c r="L68" s="327">
        <f>K68-'CSVC 2025-2026'!K68</f>
        <v>0</v>
      </c>
      <c r="M68" s="323">
        <v>100</v>
      </c>
      <c r="N68" s="327">
        <f>M68-'CSVC 2025-2026'!M68</f>
        <v>0</v>
      </c>
      <c r="O68" s="323">
        <v>2</v>
      </c>
      <c r="P68" s="327">
        <f>O68-'CSVC 2025-2026'!O68</f>
        <v>0</v>
      </c>
      <c r="Q68" s="323"/>
      <c r="R68" s="327">
        <f>Q68-'CSVC 2025-2026'!Q68</f>
        <v>0</v>
      </c>
      <c r="S68" s="323"/>
      <c r="T68" s="327">
        <f>S68-'CSVC 2025-2026'!S68</f>
        <v>0</v>
      </c>
      <c r="U68" s="323">
        <v>135</v>
      </c>
      <c r="V68" s="327">
        <f>U68-'CSVC 2025-2026'!U68</f>
        <v>0</v>
      </c>
      <c r="W68" s="323"/>
      <c r="X68" s="327">
        <f>W68-'CSVC 2025-2026'!W68</f>
        <v>0</v>
      </c>
      <c r="Y68" s="327"/>
      <c r="Z68" s="323">
        <v>700</v>
      </c>
      <c r="AA68" s="327">
        <f>Z68-'CSVC 2025-2026'!Z68</f>
        <v>600</v>
      </c>
      <c r="AB68" s="323">
        <v>750</v>
      </c>
      <c r="AC68" s="327">
        <f>AB68-'CSVC 2025-2026'!AB68</f>
        <v>750</v>
      </c>
      <c r="AD68" s="323">
        <v>1</v>
      </c>
      <c r="AE68" s="195">
        <f>AD68-'CSVC 2025-2026'!AD68</f>
        <v>0</v>
      </c>
      <c r="AF68" s="233"/>
    </row>
    <row r="69" spans="1:32" ht="13.2">
      <c r="A69" s="228"/>
      <c r="B69" s="216" t="s">
        <v>62</v>
      </c>
      <c r="C69" s="50"/>
      <c r="D69" s="231"/>
      <c r="E69" s="195"/>
      <c r="F69" s="195"/>
      <c r="G69" s="195"/>
      <c r="H69" s="195"/>
      <c r="I69" s="328"/>
      <c r="J69" s="327">
        <f>I69-'CSVC 2025-2026'!I69</f>
        <v>0</v>
      </c>
      <c r="K69" s="323"/>
      <c r="L69" s="327">
        <f>K69-'CSVC 2025-2026'!K69</f>
        <v>0</v>
      </c>
      <c r="M69" s="323"/>
      <c r="N69" s="327">
        <f>M69-'CSVC 2025-2026'!M69</f>
        <v>0</v>
      </c>
      <c r="O69" s="323"/>
      <c r="P69" s="327">
        <f>O69-'CSVC 2025-2026'!O69</f>
        <v>0</v>
      </c>
      <c r="Q69" s="323"/>
      <c r="R69" s="327">
        <f>Q69-'CSVC 2025-2026'!Q69</f>
        <v>0</v>
      </c>
      <c r="S69" s="323"/>
      <c r="T69" s="327">
        <f>S69-'CSVC 2025-2026'!S69</f>
        <v>0</v>
      </c>
      <c r="U69" s="323"/>
      <c r="V69" s="327">
        <f>U69-'CSVC 2025-2026'!U69</f>
        <v>0</v>
      </c>
      <c r="W69" s="323"/>
      <c r="X69" s="327">
        <f>W69-'CSVC 2025-2026'!W69</f>
        <v>0</v>
      </c>
      <c r="Y69" s="327"/>
      <c r="Z69" s="323"/>
      <c r="AA69" s="327">
        <f>Z69-'CSVC 2025-2026'!Z69</f>
        <v>0</v>
      </c>
      <c r="AB69" s="323"/>
      <c r="AC69" s="327">
        <f>AB69-'CSVC 2025-2026'!AB69</f>
        <v>0</v>
      </c>
      <c r="AD69" s="323"/>
      <c r="AE69" s="195">
        <f>AD69-'CSVC 2025-2026'!AD69</f>
        <v>0</v>
      </c>
      <c r="AF69" s="233"/>
    </row>
    <row r="70" spans="1:32" s="222" customFormat="1" ht="13.2">
      <c r="A70" s="215">
        <v>2</v>
      </c>
      <c r="B70" s="223" t="s">
        <v>117</v>
      </c>
      <c r="C70" s="217">
        <v>0</v>
      </c>
      <c r="D70" s="217">
        <v>23035.599999999999</v>
      </c>
      <c r="E70" s="195">
        <v>41</v>
      </c>
      <c r="F70" s="195">
        <v>-7</v>
      </c>
      <c r="G70" s="195"/>
      <c r="H70" s="195"/>
      <c r="I70" s="196">
        <v>14</v>
      </c>
      <c r="J70" s="327">
        <f>I70-'CSVC 2025-2026'!I70</f>
        <v>0</v>
      </c>
      <c r="K70" s="196">
        <v>6</v>
      </c>
      <c r="L70" s="327">
        <f>K70-'CSVC 2025-2026'!K70</f>
        <v>0</v>
      </c>
      <c r="M70" s="196">
        <v>250</v>
      </c>
      <c r="N70" s="327">
        <f>M70-'CSVC 2025-2026'!M70</f>
        <v>0</v>
      </c>
      <c r="O70" s="196">
        <v>4</v>
      </c>
      <c r="P70" s="327">
        <f>O70-'CSVC 2025-2026'!O70</f>
        <v>0</v>
      </c>
      <c r="Q70" s="196">
        <v>4</v>
      </c>
      <c r="R70" s="327">
        <f>Q70-'CSVC 2025-2026'!Q70</f>
        <v>0</v>
      </c>
      <c r="S70" s="196">
        <v>200</v>
      </c>
      <c r="T70" s="327">
        <f>S70-'CSVC 2025-2026'!S70</f>
        <v>0</v>
      </c>
      <c r="U70" s="196">
        <v>172</v>
      </c>
      <c r="V70" s="327">
        <f>U70-'CSVC 2025-2026'!U70</f>
        <v>0</v>
      </c>
      <c r="W70" s="196">
        <v>1</v>
      </c>
      <c r="X70" s="327">
        <f>W70-'CSVC 2025-2026'!W70</f>
        <v>0</v>
      </c>
      <c r="Y70" s="327"/>
      <c r="Z70" s="196">
        <v>1511</v>
      </c>
      <c r="AA70" s="327">
        <f>Z70-'CSVC 2025-2026'!Z70</f>
        <v>0</v>
      </c>
      <c r="AB70" s="196">
        <v>700</v>
      </c>
      <c r="AC70" s="327">
        <f>AB70-'CSVC 2025-2026'!AB70</f>
        <v>500</v>
      </c>
      <c r="AD70" s="196">
        <v>1</v>
      </c>
      <c r="AE70" s="195">
        <f>AD70-'CSVC 2025-2026'!AD70</f>
        <v>1</v>
      </c>
      <c r="AF70" s="236"/>
    </row>
    <row r="71" spans="1:32" ht="13.2">
      <c r="A71" s="173"/>
      <c r="B71" s="254" t="s">
        <v>118</v>
      </c>
      <c r="C71" s="50"/>
      <c r="D71" s="231">
        <v>3335.6</v>
      </c>
      <c r="E71" s="195">
        <v>21</v>
      </c>
      <c r="F71" s="195">
        <v>-4</v>
      </c>
      <c r="G71" s="195"/>
      <c r="H71" s="195"/>
      <c r="I71" s="328">
        <v>6</v>
      </c>
      <c r="J71" s="327">
        <f>I71-'CSVC 2025-2026'!I71</f>
        <v>0</v>
      </c>
      <c r="K71" s="323">
        <v>2</v>
      </c>
      <c r="L71" s="327">
        <f>K71-'CSVC 2025-2026'!K71</f>
        <v>0</v>
      </c>
      <c r="M71" s="323">
        <v>100</v>
      </c>
      <c r="N71" s="327">
        <f>M71-'CSVC 2025-2026'!M71</f>
        <v>0</v>
      </c>
      <c r="O71" s="323">
        <v>2</v>
      </c>
      <c r="P71" s="327">
        <f>O71-'CSVC 2025-2026'!O71</f>
        <v>0</v>
      </c>
      <c r="Q71" s="323">
        <v>1</v>
      </c>
      <c r="R71" s="327">
        <f>Q71-'CSVC 2025-2026'!Q71</f>
        <v>0</v>
      </c>
      <c r="S71" s="323">
        <v>50</v>
      </c>
      <c r="T71" s="327">
        <f>S71-'CSVC 2025-2026'!S71</f>
        <v>0</v>
      </c>
      <c r="U71" s="323">
        <v>52</v>
      </c>
      <c r="V71" s="327">
        <f>U71-'CSVC 2025-2026'!U71</f>
        <v>0</v>
      </c>
      <c r="W71" s="323"/>
      <c r="X71" s="327">
        <f>W71-'CSVC 2025-2026'!W71</f>
        <v>0</v>
      </c>
      <c r="Y71" s="327"/>
      <c r="Z71" s="323">
        <v>810</v>
      </c>
      <c r="AA71" s="327">
        <f>Z71-'CSVC 2025-2026'!Z71</f>
        <v>0</v>
      </c>
      <c r="AB71" s="323">
        <v>200</v>
      </c>
      <c r="AC71" s="327">
        <f>AB71-'CSVC 2025-2026'!AB71</f>
        <v>200</v>
      </c>
      <c r="AD71" s="323"/>
      <c r="AE71" s="195">
        <f>AD71-'CSVC 2025-2026'!AD71</f>
        <v>0</v>
      </c>
      <c r="AF71" s="233"/>
    </row>
    <row r="72" spans="1:32" ht="13.2">
      <c r="A72" s="173"/>
      <c r="B72" s="254" t="s">
        <v>119</v>
      </c>
      <c r="C72" s="50"/>
      <c r="D72" s="231">
        <v>9700</v>
      </c>
      <c r="E72" s="195">
        <v>20</v>
      </c>
      <c r="F72" s="195">
        <v>-3</v>
      </c>
      <c r="G72" s="195"/>
      <c r="H72" s="195"/>
      <c r="I72" s="328">
        <v>8</v>
      </c>
      <c r="J72" s="327">
        <f>I72-'CSVC 2025-2026'!I72</f>
        <v>0</v>
      </c>
      <c r="K72" s="323">
        <v>4</v>
      </c>
      <c r="L72" s="327">
        <f>K72-'CSVC 2025-2026'!K72</f>
        <v>0</v>
      </c>
      <c r="M72" s="323">
        <v>150</v>
      </c>
      <c r="N72" s="327">
        <f>M72-'CSVC 2025-2026'!M72</f>
        <v>0</v>
      </c>
      <c r="O72" s="323">
        <v>2</v>
      </c>
      <c r="P72" s="327">
        <f>O72-'CSVC 2025-2026'!O72</f>
        <v>0</v>
      </c>
      <c r="Q72" s="323">
        <v>3</v>
      </c>
      <c r="R72" s="327">
        <f>Q72-'CSVC 2025-2026'!Q72</f>
        <v>0</v>
      </c>
      <c r="S72" s="323">
        <v>150</v>
      </c>
      <c r="T72" s="327">
        <f>S72-'CSVC 2025-2026'!S72</f>
        <v>0</v>
      </c>
      <c r="U72" s="323">
        <v>120</v>
      </c>
      <c r="V72" s="327">
        <f>U72-'CSVC 2025-2026'!U72</f>
        <v>0</v>
      </c>
      <c r="W72" s="323">
        <v>1</v>
      </c>
      <c r="X72" s="327">
        <f>W72-'CSVC 2025-2026'!W72</f>
        <v>0</v>
      </c>
      <c r="Y72" s="327"/>
      <c r="Z72" s="323">
        <v>701</v>
      </c>
      <c r="AA72" s="327">
        <f>Z72-'CSVC 2025-2026'!Z72</f>
        <v>0</v>
      </c>
      <c r="AB72" s="323">
        <v>500</v>
      </c>
      <c r="AC72" s="327">
        <f>AB72-'CSVC 2025-2026'!AB72</f>
        <v>300</v>
      </c>
      <c r="AD72" s="323">
        <v>1</v>
      </c>
      <c r="AE72" s="195">
        <f>AD72-'CSVC 2025-2026'!AD72</f>
        <v>1</v>
      </c>
      <c r="AF72" s="233"/>
    </row>
    <row r="73" spans="1:32" ht="13.2">
      <c r="A73" s="228"/>
      <c r="B73" s="254" t="s">
        <v>120</v>
      </c>
      <c r="C73" s="50"/>
      <c r="D73" s="231">
        <v>10000</v>
      </c>
      <c r="E73" s="195">
        <v>0</v>
      </c>
      <c r="F73" s="195">
        <v>0</v>
      </c>
      <c r="G73" s="195"/>
      <c r="H73" s="195"/>
      <c r="I73" s="328"/>
      <c r="J73" s="327">
        <f>I73-'CSVC 2025-2026'!I73</f>
        <v>0</v>
      </c>
      <c r="K73" s="323"/>
      <c r="L73" s="327">
        <f>K73-'CSVC 2025-2026'!K73</f>
        <v>0</v>
      </c>
      <c r="M73" s="323"/>
      <c r="N73" s="327">
        <f>M73-'CSVC 2025-2026'!M73</f>
        <v>0</v>
      </c>
      <c r="O73" s="323"/>
      <c r="P73" s="327">
        <f>O73-'CSVC 2025-2026'!O73</f>
        <v>0</v>
      </c>
      <c r="Q73" s="323"/>
      <c r="R73" s="327">
        <f>Q73-'CSVC 2025-2026'!Q73</f>
        <v>0</v>
      </c>
      <c r="S73" s="323"/>
      <c r="T73" s="327">
        <f>S73-'CSVC 2025-2026'!S73</f>
        <v>0</v>
      </c>
      <c r="U73" s="323"/>
      <c r="V73" s="327">
        <f>U73-'CSVC 2025-2026'!U73</f>
        <v>0</v>
      </c>
      <c r="W73" s="323"/>
      <c r="X73" s="327">
        <f>W73-'CSVC 2025-2026'!W73</f>
        <v>0</v>
      </c>
      <c r="Y73" s="327"/>
      <c r="Z73" s="323"/>
      <c r="AA73" s="327">
        <f>Z73-'CSVC 2025-2026'!Z73</f>
        <v>0</v>
      </c>
      <c r="AB73" s="323"/>
      <c r="AC73" s="327">
        <f>AB73-'CSVC 2025-2026'!AB73</f>
        <v>0</v>
      </c>
      <c r="AD73" s="323"/>
      <c r="AE73" s="195">
        <f>AD73-'CSVC 2025-2026'!AD73</f>
        <v>0</v>
      </c>
      <c r="AF73" s="251"/>
    </row>
    <row r="74" spans="1:32" s="222" customFormat="1" ht="13.2">
      <c r="A74" s="215">
        <v>3</v>
      </c>
      <c r="B74" s="245" t="s">
        <v>122</v>
      </c>
      <c r="C74" s="220"/>
      <c r="D74" s="218">
        <v>17000</v>
      </c>
      <c r="E74" s="195">
        <v>24</v>
      </c>
      <c r="F74" s="195">
        <v>-2</v>
      </c>
      <c r="G74" s="195"/>
      <c r="H74" s="195"/>
      <c r="I74" s="325">
        <v>10</v>
      </c>
      <c r="J74" s="327">
        <f>I74-'CSVC 2025-2026'!I74</f>
        <v>0</v>
      </c>
      <c r="K74" s="325">
        <v>5</v>
      </c>
      <c r="L74" s="327">
        <f>K74-'CSVC 2025-2026'!K74</f>
        <v>0</v>
      </c>
      <c r="M74" s="327">
        <f>'CSVC 2025-2026'!M74</f>
        <v>30</v>
      </c>
      <c r="N74" s="327">
        <f>M74-'CSVC 2025-2026'!M74</f>
        <v>0</v>
      </c>
      <c r="O74" s="325">
        <v>5</v>
      </c>
      <c r="P74" s="327">
        <f>O74-'CSVC 2025-2026'!O74</f>
        <v>0</v>
      </c>
      <c r="Q74" s="325">
        <v>6</v>
      </c>
      <c r="R74" s="327">
        <f>Q74-'CSVC 2025-2026'!Q74</f>
        <v>0</v>
      </c>
      <c r="S74" s="327">
        <f>'CSVC 2025-2026'!S74</f>
        <v>500</v>
      </c>
      <c r="T74" s="327">
        <f>S74-'CSVC 2025-2026'!S74</f>
        <v>0</v>
      </c>
      <c r="U74" s="327">
        <f>'CSVC 2025-2026'!U74</f>
        <v>100</v>
      </c>
      <c r="V74" s="327">
        <f>U74-'CSVC 2025-2026'!U74</f>
        <v>0</v>
      </c>
      <c r="W74" s="325">
        <v>1</v>
      </c>
      <c r="X74" s="327">
        <f>W74-'CSVC 2025-2026'!W74</f>
        <v>0</v>
      </c>
      <c r="Y74" s="327"/>
      <c r="Z74" s="327">
        <f>'CSVC 2025-2026'!Z74</f>
        <v>3000</v>
      </c>
      <c r="AA74" s="327">
        <f>Z74-'CSVC 2025-2026'!Z74</f>
        <v>0</v>
      </c>
      <c r="AB74" s="327">
        <f>'CSVC 2025-2026'!AB74</f>
        <v>500</v>
      </c>
      <c r="AC74" s="327">
        <f>AB74-'CSVC 2025-2026'!AB74</f>
        <v>0</v>
      </c>
      <c r="AD74" s="327">
        <f>'CSVC 2025-2026'!AD74</f>
        <v>0</v>
      </c>
      <c r="AE74" s="195">
        <f>AD74-'CSVC 2025-2026'!AD74</f>
        <v>0</v>
      </c>
      <c r="AF74" s="236"/>
    </row>
    <row r="75" spans="1:32" s="184" customFormat="1" ht="11.4">
      <c r="A75" s="189" t="s">
        <v>123</v>
      </c>
      <c r="B75" s="190" t="s">
        <v>124</v>
      </c>
      <c r="C75" s="191">
        <f t="shared" ref="C75:AE75" si="39">SUM(C76:C78,C81)</f>
        <v>0</v>
      </c>
      <c r="D75" s="191">
        <f t="shared" si="39"/>
        <v>32300</v>
      </c>
      <c r="E75" s="191">
        <f t="shared" si="39"/>
        <v>75</v>
      </c>
      <c r="F75" s="191">
        <f t="shared" si="39"/>
        <v>0</v>
      </c>
      <c r="G75" s="191">
        <f t="shared" si="39"/>
        <v>0</v>
      </c>
      <c r="H75" s="191">
        <f t="shared" si="39"/>
        <v>0</v>
      </c>
      <c r="I75" s="191">
        <f t="shared" si="39"/>
        <v>24</v>
      </c>
      <c r="J75" s="191">
        <f t="shared" si="39"/>
        <v>0</v>
      </c>
      <c r="K75" s="191">
        <f t="shared" si="39"/>
        <v>16</v>
      </c>
      <c r="L75" s="191">
        <f t="shared" si="39"/>
        <v>0</v>
      </c>
      <c r="M75" s="191">
        <f t="shared" si="39"/>
        <v>350</v>
      </c>
      <c r="N75" s="191">
        <f t="shared" si="39"/>
        <v>0</v>
      </c>
      <c r="O75" s="191">
        <f t="shared" si="39"/>
        <v>11</v>
      </c>
      <c r="P75" s="191">
        <f t="shared" si="39"/>
        <v>0</v>
      </c>
      <c r="Q75" s="191">
        <f t="shared" si="39"/>
        <v>9</v>
      </c>
      <c r="R75" s="191">
        <f t="shared" si="39"/>
        <v>0</v>
      </c>
      <c r="S75" s="191">
        <f t="shared" si="39"/>
        <v>850</v>
      </c>
      <c r="T75" s="191">
        <f t="shared" si="39"/>
        <v>0</v>
      </c>
      <c r="U75" s="191">
        <f t="shared" si="39"/>
        <v>660</v>
      </c>
      <c r="V75" s="191">
        <f t="shared" si="39"/>
        <v>0</v>
      </c>
      <c r="W75" s="191">
        <f t="shared" si="39"/>
        <v>2</v>
      </c>
      <c r="X75" s="191">
        <f t="shared" si="39"/>
        <v>0</v>
      </c>
      <c r="Y75" s="191">
        <f t="shared" si="39"/>
        <v>0</v>
      </c>
      <c r="Z75" s="191">
        <f t="shared" si="39"/>
        <v>6920</v>
      </c>
      <c r="AA75" s="191">
        <f t="shared" si="39"/>
        <v>1500</v>
      </c>
      <c r="AB75" s="191">
        <f t="shared" si="39"/>
        <v>5800</v>
      </c>
      <c r="AC75" s="191">
        <f t="shared" si="39"/>
        <v>2500</v>
      </c>
      <c r="AD75" s="191">
        <f t="shared" si="39"/>
        <v>2</v>
      </c>
      <c r="AE75" s="191">
        <f t="shared" si="39"/>
        <v>0</v>
      </c>
      <c r="AF75" s="192"/>
    </row>
    <row r="76" spans="1:32" s="222" customFormat="1" ht="13.2">
      <c r="A76" s="215">
        <v>1</v>
      </c>
      <c r="B76" s="257" t="s">
        <v>125</v>
      </c>
      <c r="C76" s="220"/>
      <c r="D76" s="218">
        <v>8000</v>
      </c>
      <c r="E76" s="195">
        <v>19</v>
      </c>
      <c r="F76" s="195"/>
      <c r="G76" s="195"/>
      <c r="H76" s="195"/>
      <c r="I76" s="327">
        <v>6</v>
      </c>
      <c r="J76" s="327">
        <f>I76-'CSVC 2025-2026'!I76</f>
        <v>0</v>
      </c>
      <c r="K76" s="327">
        <v>7</v>
      </c>
      <c r="L76" s="327">
        <f>K76-'CSVC 2025-2026'!K76</f>
        <v>0</v>
      </c>
      <c r="M76" s="327">
        <v>100</v>
      </c>
      <c r="N76" s="327">
        <f>M76-'CSVC 2025-2026'!M76</f>
        <v>0</v>
      </c>
      <c r="O76" s="327">
        <v>4</v>
      </c>
      <c r="P76" s="327">
        <f>O76-'CSVC 2025-2026'!O76</f>
        <v>0</v>
      </c>
      <c r="Q76" s="327"/>
      <c r="R76" s="327">
        <f>Q76-'CSVC 2025-2026'!Q76</f>
        <v>0</v>
      </c>
      <c r="S76" s="327"/>
      <c r="T76" s="327">
        <f>S76-'CSVC 2025-2026'!S76</f>
        <v>0</v>
      </c>
      <c r="U76" s="327">
        <v>240</v>
      </c>
      <c r="V76" s="327">
        <f>U76-'CSVC 2025-2026'!U76</f>
        <v>0</v>
      </c>
      <c r="W76" s="327"/>
      <c r="X76" s="327">
        <f>W76-'CSVC 2025-2026'!W76</f>
        <v>0</v>
      </c>
      <c r="Y76" s="327"/>
      <c r="Z76" s="327">
        <v>2000</v>
      </c>
      <c r="AA76" s="327">
        <f>Z76-'CSVC 2025-2026'!Z76</f>
        <v>1500</v>
      </c>
      <c r="AB76" s="327">
        <v>1800</v>
      </c>
      <c r="AC76" s="327">
        <f>AB76-'CSVC 2025-2026'!AB76</f>
        <v>1500</v>
      </c>
      <c r="AD76" s="327">
        <v>1</v>
      </c>
      <c r="AE76" s="195">
        <f>AD76-'CSVC 2025-2026'!AD76</f>
        <v>0</v>
      </c>
      <c r="AF76" s="241"/>
    </row>
    <row r="77" spans="1:32" ht="13.2">
      <c r="A77" s="228"/>
      <c r="B77" s="216" t="s">
        <v>62</v>
      </c>
      <c r="C77" s="50"/>
      <c r="D77" s="231"/>
      <c r="E77" s="195"/>
      <c r="F77" s="195"/>
      <c r="G77" s="195"/>
      <c r="H77" s="195"/>
      <c r="I77" s="323"/>
      <c r="J77" s="327">
        <f>I77-'CSVC 2025-2026'!I77</f>
        <v>0</v>
      </c>
      <c r="K77" s="323"/>
      <c r="L77" s="327">
        <f>K77-'CSVC 2025-2026'!K77</f>
        <v>0</v>
      </c>
      <c r="M77" s="323"/>
      <c r="N77" s="327">
        <f>M77-'CSVC 2025-2026'!M77</f>
        <v>0</v>
      </c>
      <c r="O77" s="323"/>
      <c r="P77" s="327">
        <f>O77-'CSVC 2025-2026'!O77</f>
        <v>0</v>
      </c>
      <c r="Q77" s="323"/>
      <c r="R77" s="327">
        <f>Q77-'CSVC 2025-2026'!Q77</f>
        <v>0</v>
      </c>
      <c r="S77" s="323"/>
      <c r="T77" s="327">
        <f>S77-'CSVC 2025-2026'!S77</f>
        <v>0</v>
      </c>
      <c r="U77" s="323"/>
      <c r="V77" s="327">
        <f>U77-'CSVC 2025-2026'!U77</f>
        <v>0</v>
      </c>
      <c r="W77" s="323"/>
      <c r="X77" s="327">
        <f>W77-'CSVC 2025-2026'!W77</f>
        <v>0</v>
      </c>
      <c r="Y77" s="327"/>
      <c r="Z77" s="323"/>
      <c r="AA77" s="327">
        <f>Z77-'CSVC 2025-2026'!Z77</f>
        <v>0</v>
      </c>
      <c r="AB77" s="323"/>
      <c r="AC77" s="327">
        <f>AB77-'CSVC 2025-2026'!AB77</f>
        <v>0</v>
      </c>
      <c r="AD77" s="323"/>
      <c r="AE77" s="195">
        <f>AD77-'CSVC 2025-2026'!AD77</f>
        <v>0</v>
      </c>
      <c r="AF77" s="252"/>
    </row>
    <row r="78" spans="1:32" s="222" customFormat="1" ht="13.2">
      <c r="A78" s="215">
        <v>2</v>
      </c>
      <c r="B78" s="223" t="s">
        <v>126</v>
      </c>
      <c r="C78" s="217"/>
      <c r="D78" s="217">
        <v>9300</v>
      </c>
      <c r="E78" s="195">
        <v>35</v>
      </c>
      <c r="F78" s="195"/>
      <c r="G78" s="195"/>
      <c r="H78" s="195"/>
      <c r="I78" s="196">
        <v>8</v>
      </c>
      <c r="J78" s="327">
        <f>I78-'CSVC 2025-2026'!I78</f>
        <v>0</v>
      </c>
      <c r="K78" s="196">
        <v>4</v>
      </c>
      <c r="L78" s="327">
        <f>K78-'CSVC 2025-2026'!K78</f>
        <v>0</v>
      </c>
      <c r="M78" s="196">
        <v>50</v>
      </c>
      <c r="N78" s="327">
        <f>M78-'CSVC 2025-2026'!M78</f>
        <v>0</v>
      </c>
      <c r="O78" s="196">
        <v>2</v>
      </c>
      <c r="P78" s="327">
        <f>O78-'CSVC 2025-2026'!O78</f>
        <v>0</v>
      </c>
      <c r="Q78" s="196">
        <v>3</v>
      </c>
      <c r="R78" s="327">
        <f>Q78-'CSVC 2025-2026'!Q78</f>
        <v>0</v>
      </c>
      <c r="S78" s="196">
        <v>250</v>
      </c>
      <c r="T78" s="327">
        <f>S78-'CSVC 2025-2026'!S78</f>
        <v>0</v>
      </c>
      <c r="U78" s="196">
        <v>180</v>
      </c>
      <c r="V78" s="327">
        <f>U78-'CSVC 2025-2026'!U78</f>
        <v>0</v>
      </c>
      <c r="W78" s="196">
        <v>1</v>
      </c>
      <c r="X78" s="327">
        <f>W78-'CSVC 2025-2026'!W78</f>
        <v>0</v>
      </c>
      <c r="Y78" s="327"/>
      <c r="Z78" s="196">
        <v>1920</v>
      </c>
      <c r="AA78" s="327">
        <f>Z78-'CSVC 2025-2026'!Z78</f>
        <v>0</v>
      </c>
      <c r="AB78" s="196">
        <v>1000</v>
      </c>
      <c r="AC78" s="327">
        <f>AB78-'CSVC 2025-2026'!AB78</f>
        <v>1000</v>
      </c>
      <c r="AD78" s="196">
        <v>1</v>
      </c>
      <c r="AE78" s="195">
        <f>AD78-'CSVC 2025-2026'!AD78</f>
        <v>0</v>
      </c>
      <c r="AF78" s="210"/>
    </row>
    <row r="79" spans="1:32" ht="13.2">
      <c r="A79" s="173"/>
      <c r="B79" s="254" t="s">
        <v>127</v>
      </c>
      <c r="C79" s="50"/>
      <c r="D79" s="231">
        <v>9300</v>
      </c>
      <c r="E79" s="195">
        <v>35</v>
      </c>
      <c r="F79" s="195"/>
      <c r="G79" s="195"/>
      <c r="H79" s="195"/>
      <c r="I79" s="323">
        <v>8</v>
      </c>
      <c r="J79" s="327">
        <f>I79-'CSVC 2025-2026'!I79</f>
        <v>0</v>
      </c>
      <c r="K79" s="323">
        <v>4</v>
      </c>
      <c r="L79" s="327">
        <f>K79-'CSVC 2025-2026'!K79</f>
        <v>0</v>
      </c>
      <c r="M79" s="323">
        <v>50</v>
      </c>
      <c r="N79" s="327">
        <f>M79-'CSVC 2025-2026'!M79</f>
        <v>0</v>
      </c>
      <c r="O79" s="323">
        <v>2</v>
      </c>
      <c r="P79" s="327">
        <f>O79-'CSVC 2025-2026'!O79</f>
        <v>0</v>
      </c>
      <c r="Q79" s="323">
        <v>3</v>
      </c>
      <c r="R79" s="327">
        <f>Q79-'CSVC 2025-2026'!Q79</f>
        <v>0</v>
      </c>
      <c r="S79" s="323">
        <v>150</v>
      </c>
      <c r="T79" s="327">
        <f>S79-'CSVC 2025-2026'!S79</f>
        <v>0</v>
      </c>
      <c r="U79" s="323">
        <v>150</v>
      </c>
      <c r="V79" s="327">
        <f>U79-'CSVC 2025-2026'!U79</f>
        <v>0</v>
      </c>
      <c r="W79" s="323">
        <v>1</v>
      </c>
      <c r="X79" s="327">
        <f>W79-'CSVC 2025-2026'!W79</f>
        <v>0</v>
      </c>
      <c r="Y79" s="327"/>
      <c r="Z79" s="323">
        <v>1728</v>
      </c>
      <c r="AA79" s="327">
        <f>Z79-'CSVC 2025-2026'!Z79</f>
        <v>0</v>
      </c>
      <c r="AB79" s="323">
        <v>1000</v>
      </c>
      <c r="AC79" s="327">
        <f>AB79-'CSVC 2025-2026'!AB79</f>
        <v>1000</v>
      </c>
      <c r="AD79" s="323">
        <v>1</v>
      </c>
      <c r="AE79" s="195">
        <f>AD79-'CSVC 2025-2026'!AD79</f>
        <v>0</v>
      </c>
      <c r="AF79" s="252"/>
    </row>
    <row r="80" spans="1:32" ht="13.2">
      <c r="A80" s="228"/>
      <c r="B80" s="254" t="s">
        <v>128</v>
      </c>
      <c r="C80" s="50"/>
      <c r="D80" s="231"/>
      <c r="E80" s="195">
        <v>0</v>
      </c>
      <c r="F80" s="195"/>
      <c r="G80" s="195"/>
      <c r="H80" s="195"/>
      <c r="I80" s="323"/>
      <c r="J80" s="327">
        <f>I80-'CSVC 2025-2026'!I80</f>
        <v>0</v>
      </c>
      <c r="K80" s="323"/>
      <c r="L80" s="327">
        <f>K80-'CSVC 2025-2026'!K80</f>
        <v>0</v>
      </c>
      <c r="M80" s="323"/>
      <c r="N80" s="327">
        <f>M80-'CSVC 2025-2026'!M80</f>
        <v>0</v>
      </c>
      <c r="O80" s="323"/>
      <c r="P80" s="327">
        <f>O80-'CSVC 2025-2026'!O80</f>
        <v>0</v>
      </c>
      <c r="Q80" s="323"/>
      <c r="R80" s="327">
        <f>Q80-'CSVC 2025-2026'!Q80</f>
        <v>0</v>
      </c>
      <c r="S80" s="323">
        <v>100</v>
      </c>
      <c r="T80" s="327">
        <f>S80-'CSVC 2025-2026'!S80</f>
        <v>0</v>
      </c>
      <c r="U80" s="323">
        <v>30</v>
      </c>
      <c r="V80" s="327">
        <f>U80-'CSVC 2025-2026'!U80</f>
        <v>0</v>
      </c>
      <c r="W80" s="323"/>
      <c r="X80" s="327">
        <f>W80-'CSVC 2025-2026'!W80</f>
        <v>0</v>
      </c>
      <c r="Y80" s="327"/>
      <c r="Z80" s="323">
        <v>192</v>
      </c>
      <c r="AA80" s="327">
        <f>Z80-'CSVC 2025-2026'!Z80</f>
        <v>0</v>
      </c>
      <c r="AB80" s="323"/>
      <c r="AC80" s="327">
        <f>AB80-'CSVC 2025-2026'!AB80</f>
        <v>0</v>
      </c>
      <c r="AD80" s="323"/>
      <c r="AE80" s="195">
        <f>AD80-'CSVC 2025-2026'!AD80</f>
        <v>0</v>
      </c>
      <c r="AF80" s="251"/>
    </row>
    <row r="81" spans="1:32" s="222" customFormat="1" ht="13.2">
      <c r="A81" s="215">
        <v>3</v>
      </c>
      <c r="B81" s="257" t="s">
        <v>130</v>
      </c>
      <c r="C81" s="217"/>
      <c r="D81" s="217">
        <v>15000</v>
      </c>
      <c r="E81" s="195">
        <v>21</v>
      </c>
      <c r="F81" s="195"/>
      <c r="G81" s="195"/>
      <c r="H81" s="195"/>
      <c r="I81" s="196">
        <v>10</v>
      </c>
      <c r="J81" s="327">
        <f>I81-'CSVC 2025-2026'!I81</f>
        <v>0</v>
      </c>
      <c r="K81" s="196">
        <v>5</v>
      </c>
      <c r="L81" s="327">
        <f>K81-'CSVC 2025-2026'!K81</f>
        <v>0</v>
      </c>
      <c r="M81" s="327">
        <f>'CSVC 2025-2026'!M81</f>
        <v>200</v>
      </c>
      <c r="N81" s="327">
        <f>M81-'CSVC 2025-2026'!M81</f>
        <v>0</v>
      </c>
      <c r="O81" s="196">
        <v>5</v>
      </c>
      <c r="P81" s="327">
        <f>O81-'CSVC 2025-2026'!O81</f>
        <v>0</v>
      </c>
      <c r="Q81" s="196">
        <v>6</v>
      </c>
      <c r="R81" s="327">
        <f>Q81-'CSVC 2025-2026'!Q81</f>
        <v>0</v>
      </c>
      <c r="S81" s="327">
        <f>'CSVC 2025-2026'!S81</f>
        <v>600</v>
      </c>
      <c r="T81" s="327">
        <f>S81-'CSVC 2025-2026'!S81</f>
        <v>0</v>
      </c>
      <c r="U81" s="327">
        <f>'CSVC 2025-2026'!U81</f>
        <v>240</v>
      </c>
      <c r="V81" s="327">
        <f>U81-'CSVC 2025-2026'!U81</f>
        <v>0</v>
      </c>
      <c r="W81" s="196">
        <v>1</v>
      </c>
      <c r="X81" s="327">
        <f>W81-'CSVC 2025-2026'!W81</f>
        <v>0</v>
      </c>
      <c r="Y81" s="327"/>
      <c r="Z81" s="327">
        <f>'CSVC 2025-2026'!Z81</f>
        <v>3000</v>
      </c>
      <c r="AA81" s="327">
        <f>Z81-'CSVC 2025-2026'!Z81</f>
        <v>0</v>
      </c>
      <c r="AB81" s="327">
        <f>'CSVC 2025-2026'!AB81</f>
        <v>3000</v>
      </c>
      <c r="AC81" s="327">
        <f>AB81-'CSVC 2025-2026'!AB81</f>
        <v>0</v>
      </c>
      <c r="AD81" s="327">
        <f>'CSVC 2025-2026'!AD81</f>
        <v>0</v>
      </c>
      <c r="AE81" s="195">
        <f>AD81-'CSVC 2025-2026'!AD81</f>
        <v>0</v>
      </c>
      <c r="AF81" s="210"/>
    </row>
    <row r="82" spans="1:32" ht="13.2">
      <c r="A82" s="173"/>
      <c r="B82" s="254" t="s">
        <v>131</v>
      </c>
      <c r="C82" s="50"/>
      <c r="D82" s="231">
        <v>15000</v>
      </c>
      <c r="E82" s="195">
        <v>21</v>
      </c>
      <c r="F82" s="195"/>
      <c r="G82" s="195"/>
      <c r="H82" s="195"/>
      <c r="I82" s="323"/>
      <c r="J82" s="327">
        <f>I82-'CSVC 2025-2026'!I82</f>
        <v>0</v>
      </c>
      <c r="K82" s="323"/>
      <c r="L82" s="327">
        <f>K82-'CSVC 2025-2026'!K82</f>
        <v>0</v>
      </c>
      <c r="M82" s="323"/>
      <c r="N82" s="327">
        <f>M82-'CSVC 2025-2026'!M82</f>
        <v>0</v>
      </c>
      <c r="O82" s="323"/>
      <c r="P82" s="327">
        <f>O82-'CSVC 2025-2026'!O82</f>
        <v>0</v>
      </c>
      <c r="Q82" s="323"/>
      <c r="R82" s="327">
        <f>Q82-'CSVC 2025-2026'!Q82</f>
        <v>0</v>
      </c>
      <c r="S82" s="323"/>
      <c r="T82" s="327">
        <f>S82-'CSVC 2025-2026'!S82</f>
        <v>0</v>
      </c>
      <c r="U82" s="323"/>
      <c r="V82" s="327">
        <f>U82-'CSVC 2025-2026'!U82</f>
        <v>0</v>
      </c>
      <c r="W82" s="323"/>
      <c r="X82" s="327">
        <f>W82-'CSVC 2025-2026'!W82</f>
        <v>0</v>
      </c>
      <c r="Y82" s="327"/>
      <c r="Z82" s="323"/>
      <c r="AA82" s="327">
        <f>Z82-'CSVC 2025-2026'!Z82</f>
        <v>0</v>
      </c>
      <c r="AB82" s="323"/>
      <c r="AC82" s="327">
        <f>AB82-'CSVC 2025-2026'!AB82</f>
        <v>0</v>
      </c>
      <c r="AD82" s="323"/>
      <c r="AE82" s="195">
        <f>AD82-'CSVC 2025-2026'!AD82</f>
        <v>0</v>
      </c>
      <c r="AF82" s="203"/>
    </row>
    <row r="83" spans="1:32" ht="13.2">
      <c r="A83" s="228"/>
      <c r="B83" s="247" t="s">
        <v>133</v>
      </c>
      <c r="C83" s="50"/>
      <c r="D83" s="231">
        <v>0</v>
      </c>
      <c r="E83" s="195">
        <v>0</v>
      </c>
      <c r="F83" s="195"/>
      <c r="G83" s="195"/>
      <c r="H83" s="195"/>
      <c r="I83" s="328"/>
      <c r="J83" s="327">
        <f>I83-'CSVC 2025-2026'!I83</f>
        <v>0</v>
      </c>
      <c r="K83" s="323"/>
      <c r="L83" s="327">
        <f>K83-'CSVC 2025-2026'!K83</f>
        <v>0</v>
      </c>
      <c r="M83" s="323"/>
      <c r="N83" s="327">
        <f>M83-'CSVC 2025-2026'!M83</f>
        <v>0</v>
      </c>
      <c r="O83" s="323"/>
      <c r="P83" s="327">
        <f>O83-'CSVC 2025-2026'!O83</f>
        <v>0</v>
      </c>
      <c r="Q83" s="323"/>
      <c r="R83" s="327">
        <f>Q83-'CSVC 2025-2026'!Q83</f>
        <v>0</v>
      </c>
      <c r="S83" s="323"/>
      <c r="T83" s="327">
        <f>S83-'CSVC 2025-2026'!S83</f>
        <v>0</v>
      </c>
      <c r="U83" s="323"/>
      <c r="V83" s="327">
        <f>U83-'CSVC 2025-2026'!U83</f>
        <v>0</v>
      </c>
      <c r="W83" s="323"/>
      <c r="X83" s="327">
        <f>W83-'CSVC 2025-2026'!W83</f>
        <v>0</v>
      </c>
      <c r="Y83" s="327"/>
      <c r="Z83" s="323"/>
      <c r="AA83" s="327">
        <f>Z83-'CSVC 2025-2026'!Z83</f>
        <v>0</v>
      </c>
      <c r="AB83" s="323"/>
      <c r="AC83" s="327">
        <f>AB83-'CSVC 2025-2026'!AB83</f>
        <v>0</v>
      </c>
      <c r="AD83" s="323"/>
      <c r="AE83" s="195">
        <f>AD83-'CSVC 2025-2026'!AD83</f>
        <v>0</v>
      </c>
      <c r="AF83" s="233"/>
    </row>
    <row r="84" spans="1:32" s="184" customFormat="1" ht="11.4">
      <c r="A84" s="189" t="s">
        <v>135</v>
      </c>
      <c r="B84" s="190" t="s">
        <v>136</v>
      </c>
      <c r="C84" s="191">
        <f t="shared" ref="C84:AE84" si="40">SUM(C85,C88:C90)</f>
        <v>0</v>
      </c>
      <c r="D84" s="191">
        <f t="shared" si="40"/>
        <v>34300</v>
      </c>
      <c r="E84" s="191">
        <f t="shared" si="40"/>
        <v>78</v>
      </c>
      <c r="F84" s="191">
        <f t="shared" si="40"/>
        <v>-15</v>
      </c>
      <c r="G84" s="191">
        <f t="shared" si="40"/>
        <v>0</v>
      </c>
      <c r="H84" s="191">
        <f t="shared" si="40"/>
        <v>12</v>
      </c>
      <c r="I84" s="191">
        <f t="shared" si="40"/>
        <v>22</v>
      </c>
      <c r="J84" s="191">
        <f t="shared" si="40"/>
        <v>5</v>
      </c>
      <c r="K84" s="191">
        <f t="shared" si="40"/>
        <v>16</v>
      </c>
      <c r="L84" s="191">
        <f t="shared" si="40"/>
        <v>2</v>
      </c>
      <c r="M84" s="191">
        <f t="shared" si="40"/>
        <v>330</v>
      </c>
      <c r="N84" s="191">
        <f t="shared" si="40"/>
        <v>0</v>
      </c>
      <c r="O84" s="191">
        <f t="shared" si="40"/>
        <v>11</v>
      </c>
      <c r="P84" s="191">
        <f t="shared" si="40"/>
        <v>3</v>
      </c>
      <c r="Q84" s="191">
        <f t="shared" si="40"/>
        <v>9</v>
      </c>
      <c r="R84" s="191">
        <f t="shared" si="40"/>
        <v>1</v>
      </c>
      <c r="S84" s="191">
        <f t="shared" si="40"/>
        <v>860</v>
      </c>
      <c r="T84" s="191">
        <f t="shared" si="40"/>
        <v>0</v>
      </c>
      <c r="U84" s="191">
        <f t="shared" si="40"/>
        <v>530</v>
      </c>
      <c r="V84" s="191">
        <f t="shared" si="40"/>
        <v>0</v>
      </c>
      <c r="W84" s="191">
        <f t="shared" si="40"/>
        <v>2</v>
      </c>
      <c r="X84" s="191">
        <f t="shared" si="40"/>
        <v>1</v>
      </c>
      <c r="Y84" s="191">
        <f t="shared" si="40"/>
        <v>1</v>
      </c>
      <c r="Z84" s="191">
        <f t="shared" si="40"/>
        <v>6000</v>
      </c>
      <c r="AA84" s="191">
        <f t="shared" si="40"/>
        <v>0</v>
      </c>
      <c r="AB84" s="191">
        <f t="shared" si="40"/>
        <v>2500</v>
      </c>
      <c r="AC84" s="191">
        <f t="shared" si="40"/>
        <v>980</v>
      </c>
      <c r="AD84" s="191">
        <f t="shared" si="40"/>
        <v>2</v>
      </c>
      <c r="AE84" s="191">
        <f t="shared" si="40"/>
        <v>0</v>
      </c>
      <c r="AF84" s="192"/>
    </row>
    <row r="85" spans="1:32" s="227" customFormat="1" ht="11.4">
      <c r="A85" s="215">
        <v>1</v>
      </c>
      <c r="B85" s="194" t="s">
        <v>137</v>
      </c>
      <c r="C85" s="195">
        <v>0</v>
      </c>
      <c r="D85" s="195">
        <v>10000</v>
      </c>
      <c r="E85" s="195">
        <v>21</v>
      </c>
      <c r="F85" s="195">
        <v>-5</v>
      </c>
      <c r="G85" s="195"/>
      <c r="H85" s="195"/>
      <c r="I85" s="195">
        <v>4</v>
      </c>
      <c r="J85" s="327">
        <f>I85-'CSVC 2025-2026'!I85</f>
        <v>0</v>
      </c>
      <c r="K85" s="195">
        <v>7</v>
      </c>
      <c r="L85" s="327">
        <f>K85-'CSVC 2025-2026'!K85</f>
        <v>0</v>
      </c>
      <c r="M85" s="195">
        <v>150</v>
      </c>
      <c r="N85" s="327">
        <f>M85-'CSVC 2025-2026'!M85</f>
        <v>0</v>
      </c>
      <c r="O85" s="195">
        <v>4</v>
      </c>
      <c r="P85" s="327">
        <f>O85-'CSVC 2025-2026'!O85</f>
        <v>0</v>
      </c>
      <c r="Q85" s="195"/>
      <c r="R85" s="327">
        <f>Q85-'CSVC 2025-2026'!Q85</f>
        <v>0</v>
      </c>
      <c r="S85" s="195"/>
      <c r="T85" s="327">
        <f>S85-'CSVC 2025-2026'!S85</f>
        <v>0</v>
      </c>
      <c r="U85" s="195">
        <v>320</v>
      </c>
      <c r="V85" s="327">
        <f>U85-'CSVC 2025-2026'!U85</f>
        <v>0</v>
      </c>
      <c r="W85" s="195"/>
      <c r="X85" s="327">
        <f>W85-'CSVC 2025-2026'!W85</f>
        <v>0</v>
      </c>
      <c r="Y85" s="327"/>
      <c r="Z85" s="195">
        <v>2000</v>
      </c>
      <c r="AA85" s="327">
        <f>Z85-'CSVC 2025-2026'!Z85</f>
        <v>0</v>
      </c>
      <c r="AB85" s="195">
        <v>1000</v>
      </c>
      <c r="AC85" s="327">
        <f>AB85-'CSVC 2025-2026'!AB85</f>
        <v>0</v>
      </c>
      <c r="AD85" s="195">
        <v>1</v>
      </c>
      <c r="AE85" s="195">
        <f>AD85-'CSVC 2025-2026'!AD85</f>
        <v>0</v>
      </c>
      <c r="AF85" s="197"/>
    </row>
    <row r="86" spans="1:32" ht="13.2">
      <c r="A86" s="173"/>
      <c r="B86" s="247" t="s">
        <v>138</v>
      </c>
      <c r="C86" s="50"/>
      <c r="D86" s="231">
        <v>0</v>
      </c>
      <c r="E86" s="195">
        <v>0</v>
      </c>
      <c r="F86" s="195">
        <v>0</v>
      </c>
      <c r="G86" s="195"/>
      <c r="H86" s="195"/>
      <c r="I86" s="328"/>
      <c r="J86" s="327">
        <f>I86-'CSVC 2025-2026'!I86</f>
        <v>0</v>
      </c>
      <c r="K86" s="323"/>
      <c r="L86" s="327">
        <f>K86-'CSVC 2025-2026'!K86</f>
        <v>0</v>
      </c>
      <c r="M86" s="323"/>
      <c r="N86" s="327">
        <f>M86-'CSVC 2025-2026'!M86</f>
        <v>0</v>
      </c>
      <c r="O86" s="323"/>
      <c r="P86" s="327">
        <f>O86-'CSVC 2025-2026'!O86</f>
        <v>0</v>
      </c>
      <c r="Q86" s="323"/>
      <c r="R86" s="327">
        <f>Q86-'CSVC 2025-2026'!Q86</f>
        <v>0</v>
      </c>
      <c r="S86" s="323"/>
      <c r="T86" s="327">
        <f>S86-'CSVC 2025-2026'!S86</f>
        <v>0</v>
      </c>
      <c r="U86" s="323"/>
      <c r="V86" s="327">
        <f>U86-'CSVC 2025-2026'!U86</f>
        <v>0</v>
      </c>
      <c r="W86" s="323"/>
      <c r="X86" s="327">
        <f>W86-'CSVC 2025-2026'!W86</f>
        <v>0</v>
      </c>
      <c r="Y86" s="327"/>
      <c r="Z86" s="323"/>
      <c r="AA86" s="327">
        <f>Z86-'CSVC 2025-2026'!Z86</f>
        <v>0</v>
      </c>
      <c r="AB86" s="323"/>
      <c r="AC86" s="327">
        <f>AB86-'CSVC 2025-2026'!AB86</f>
        <v>0</v>
      </c>
      <c r="AD86" s="323"/>
      <c r="AE86" s="195">
        <f>AD86-'CSVC 2025-2026'!AD86</f>
        <v>0</v>
      </c>
      <c r="AF86" s="251"/>
    </row>
    <row r="87" spans="1:32" ht="13.2">
      <c r="A87" s="228"/>
      <c r="B87" s="247" t="s">
        <v>140</v>
      </c>
      <c r="C87" s="50"/>
      <c r="D87" s="231">
        <v>10000</v>
      </c>
      <c r="E87" s="195">
        <v>21</v>
      </c>
      <c r="F87" s="195">
        <v>-5</v>
      </c>
      <c r="G87" s="195"/>
      <c r="H87" s="195"/>
      <c r="I87" s="328">
        <v>4</v>
      </c>
      <c r="J87" s="327">
        <f>I87-'CSVC 2025-2026'!I87</f>
        <v>0</v>
      </c>
      <c r="K87" s="323">
        <v>7</v>
      </c>
      <c r="L87" s="327">
        <f>K87-'CSVC 2025-2026'!K87</f>
        <v>0</v>
      </c>
      <c r="M87" s="323">
        <v>150</v>
      </c>
      <c r="N87" s="327">
        <f>M87-'CSVC 2025-2026'!M87</f>
        <v>0</v>
      </c>
      <c r="O87" s="323">
        <v>4</v>
      </c>
      <c r="P87" s="327">
        <f>O87-'CSVC 2025-2026'!O87</f>
        <v>0</v>
      </c>
      <c r="Q87" s="323"/>
      <c r="R87" s="327">
        <f>Q87-'CSVC 2025-2026'!Q87</f>
        <v>0</v>
      </c>
      <c r="S87" s="323"/>
      <c r="T87" s="327">
        <f>S87-'CSVC 2025-2026'!S87</f>
        <v>0</v>
      </c>
      <c r="U87" s="323">
        <v>320</v>
      </c>
      <c r="V87" s="327">
        <f>U87-'CSVC 2025-2026'!U87</f>
        <v>0</v>
      </c>
      <c r="W87" s="323"/>
      <c r="X87" s="327">
        <f>W87-'CSVC 2025-2026'!W87</f>
        <v>0</v>
      </c>
      <c r="Y87" s="327"/>
      <c r="Z87" s="323">
        <v>2000</v>
      </c>
      <c r="AA87" s="327">
        <f>Z87-'CSVC 2025-2026'!Z87</f>
        <v>0</v>
      </c>
      <c r="AB87" s="323">
        <v>1000</v>
      </c>
      <c r="AC87" s="327">
        <f>AB87-'CSVC 2025-2026'!AB87</f>
        <v>0</v>
      </c>
      <c r="AD87" s="323">
        <v>1</v>
      </c>
      <c r="AE87" s="195">
        <f>AD87-'CSVC 2025-2026'!AD87</f>
        <v>0</v>
      </c>
      <c r="AF87" s="261"/>
    </row>
    <row r="88" spans="1:32" s="222" customFormat="1" ht="13.2">
      <c r="A88" s="215"/>
      <c r="B88" s="216" t="s">
        <v>62</v>
      </c>
      <c r="C88" s="220"/>
      <c r="D88" s="218"/>
      <c r="E88" s="195"/>
      <c r="F88" s="195"/>
      <c r="G88" s="195"/>
      <c r="H88" s="195"/>
      <c r="I88" s="326"/>
      <c r="J88" s="327">
        <f>I88-'CSVC 2025-2026'!I88</f>
        <v>0</v>
      </c>
      <c r="K88" s="327"/>
      <c r="L88" s="327">
        <f>K88-'CSVC 2025-2026'!K88</f>
        <v>0</v>
      </c>
      <c r="M88" s="327"/>
      <c r="N88" s="327">
        <f>M88-'CSVC 2025-2026'!M88</f>
        <v>0</v>
      </c>
      <c r="O88" s="327"/>
      <c r="P88" s="327">
        <f>O88-'CSVC 2025-2026'!O88</f>
        <v>0</v>
      </c>
      <c r="Q88" s="327"/>
      <c r="R88" s="327">
        <f>Q88-'CSVC 2025-2026'!Q88</f>
        <v>0</v>
      </c>
      <c r="S88" s="327"/>
      <c r="T88" s="327">
        <f>S88-'CSVC 2025-2026'!S88</f>
        <v>0</v>
      </c>
      <c r="U88" s="327"/>
      <c r="V88" s="327">
        <f>U88-'CSVC 2025-2026'!U88</f>
        <v>0</v>
      </c>
      <c r="W88" s="327"/>
      <c r="X88" s="327">
        <f>W88-'CSVC 2025-2026'!W88</f>
        <v>0</v>
      </c>
      <c r="Y88" s="327"/>
      <c r="Z88" s="327"/>
      <c r="AA88" s="327">
        <f>Z88-'CSVC 2025-2026'!Z88</f>
        <v>0</v>
      </c>
      <c r="AB88" s="327"/>
      <c r="AC88" s="327">
        <f>AB88-'CSVC 2025-2026'!AB88</f>
        <v>0</v>
      </c>
      <c r="AD88" s="327"/>
      <c r="AE88" s="195">
        <f>AD88-'CSVC 2025-2026'!AD88</f>
        <v>0</v>
      </c>
      <c r="AF88" s="225"/>
    </row>
    <row r="89" spans="1:32" s="222" customFormat="1" ht="13.2">
      <c r="A89" s="215">
        <v>2</v>
      </c>
      <c r="B89" s="223" t="s">
        <v>141</v>
      </c>
      <c r="C89" s="220"/>
      <c r="D89" s="218">
        <v>18500</v>
      </c>
      <c r="E89" s="195">
        <v>38</v>
      </c>
      <c r="F89" s="195">
        <v>-9</v>
      </c>
      <c r="G89" s="195"/>
      <c r="H89" s="195"/>
      <c r="I89" s="327">
        <v>8</v>
      </c>
      <c r="J89" s="327">
        <f>I89-'CSVC 2025-2026'!I89</f>
        <v>0</v>
      </c>
      <c r="K89" s="327">
        <v>4</v>
      </c>
      <c r="L89" s="327">
        <f>K89-'CSVC 2025-2026'!K89</f>
        <v>0</v>
      </c>
      <c r="M89" s="327">
        <v>120</v>
      </c>
      <c r="N89" s="327">
        <f>M89-'CSVC 2025-2026'!M89</f>
        <v>0</v>
      </c>
      <c r="O89" s="327">
        <v>2</v>
      </c>
      <c r="P89" s="327">
        <f>O89-'CSVC 2025-2026'!O89</f>
        <v>0</v>
      </c>
      <c r="Q89" s="327">
        <v>3</v>
      </c>
      <c r="R89" s="327">
        <f>Q89-'CSVC 2025-2026'!Q89</f>
        <v>0</v>
      </c>
      <c r="S89" s="327">
        <v>360</v>
      </c>
      <c r="T89" s="327">
        <f>S89-'CSVC 2025-2026'!S89</f>
        <v>0</v>
      </c>
      <c r="U89" s="327">
        <v>120</v>
      </c>
      <c r="V89" s="327">
        <f>U89-'CSVC 2025-2026'!U89</f>
        <v>0</v>
      </c>
      <c r="W89" s="327">
        <v>1</v>
      </c>
      <c r="X89" s="327">
        <f>W89-'CSVC 2025-2026'!W89</f>
        <v>0</v>
      </c>
      <c r="Y89" s="327"/>
      <c r="Z89" s="327">
        <v>1000</v>
      </c>
      <c r="AA89" s="327">
        <f>Z89-'CSVC 2025-2026'!Z89</f>
        <v>0</v>
      </c>
      <c r="AB89" s="327">
        <v>1500</v>
      </c>
      <c r="AC89" s="327">
        <f>AB89-'CSVC 2025-2026'!AB89</f>
        <v>980</v>
      </c>
      <c r="AD89" s="327">
        <v>1</v>
      </c>
      <c r="AE89" s="195">
        <f>AD89-'CSVC 2025-2026'!AD89</f>
        <v>0</v>
      </c>
      <c r="AF89" s="236"/>
    </row>
    <row r="90" spans="1:32" s="222" customFormat="1" ht="13.2">
      <c r="A90" s="215">
        <v>3</v>
      </c>
      <c r="B90" s="245" t="s">
        <v>142</v>
      </c>
      <c r="C90" s="220"/>
      <c r="D90" s="218">
        <v>5800</v>
      </c>
      <c r="E90" s="195">
        <v>19</v>
      </c>
      <c r="F90" s="195">
        <v>-1</v>
      </c>
      <c r="G90" s="195"/>
      <c r="H90" s="195">
        <v>12</v>
      </c>
      <c r="I90" s="326">
        <v>10</v>
      </c>
      <c r="J90" s="327">
        <f>I90-'CSVC 2025-2026'!I90</f>
        <v>5</v>
      </c>
      <c r="K90" s="327">
        <v>5</v>
      </c>
      <c r="L90" s="327">
        <f>K90-'CSVC 2025-2026'!K90</f>
        <v>2</v>
      </c>
      <c r="M90" s="327">
        <f>'CSVC 2025-2026'!M90</f>
        <v>60</v>
      </c>
      <c r="N90" s="327">
        <f>M90-'CSVC 2025-2026'!M90</f>
        <v>0</v>
      </c>
      <c r="O90" s="327">
        <v>5</v>
      </c>
      <c r="P90" s="327">
        <f>O90-'CSVC 2025-2026'!O90</f>
        <v>3</v>
      </c>
      <c r="Q90" s="327">
        <v>6</v>
      </c>
      <c r="R90" s="327">
        <f>Q90-'CSVC 2025-2026'!Q90</f>
        <v>1</v>
      </c>
      <c r="S90" s="327">
        <f>'CSVC 2025-2026'!S90</f>
        <v>500</v>
      </c>
      <c r="T90" s="327">
        <f>S90-'CSVC 2025-2026'!S90</f>
        <v>0</v>
      </c>
      <c r="U90" s="327">
        <f>'CSVC 2025-2026'!U90</f>
        <v>90</v>
      </c>
      <c r="V90" s="327">
        <f>U90-'CSVC 2025-2026'!U90</f>
        <v>0</v>
      </c>
      <c r="W90" s="327">
        <v>1</v>
      </c>
      <c r="X90" s="327">
        <f>W90-'CSVC 2025-2026'!W90</f>
        <v>1</v>
      </c>
      <c r="Y90" s="327">
        <v>1</v>
      </c>
      <c r="Z90" s="327">
        <f>'CSVC 2025-2026'!Z90</f>
        <v>3000</v>
      </c>
      <c r="AA90" s="327">
        <f>Z90-'CSVC 2025-2026'!Z90</f>
        <v>0</v>
      </c>
      <c r="AB90" s="327">
        <f>'CSVC 2025-2026'!AB90</f>
        <v>0</v>
      </c>
      <c r="AC90" s="327">
        <f>AB90-'CSVC 2025-2026'!AB90</f>
        <v>0</v>
      </c>
      <c r="AD90" s="327">
        <f>'CSVC 2025-2026'!AD90</f>
        <v>0</v>
      </c>
      <c r="AE90" s="195">
        <f>AD90-'CSVC 2025-2026'!AD90</f>
        <v>0</v>
      </c>
      <c r="AF90" s="210"/>
    </row>
    <row r="91" spans="1:32" s="184" customFormat="1" ht="11.4">
      <c r="A91" s="189" t="s">
        <v>143</v>
      </c>
      <c r="B91" s="190" t="s">
        <v>144</v>
      </c>
      <c r="C91" s="191">
        <f t="shared" ref="C91:AE91" si="41">SUM(C92,C95:C98,C101)</f>
        <v>0</v>
      </c>
      <c r="D91" s="191">
        <f t="shared" si="41"/>
        <v>49206</v>
      </c>
      <c r="E91" s="191">
        <f t="shared" si="41"/>
        <v>97</v>
      </c>
      <c r="F91" s="191">
        <f t="shared" si="41"/>
        <v>-16</v>
      </c>
      <c r="G91" s="191">
        <f t="shared" si="41"/>
        <v>0</v>
      </c>
      <c r="H91" s="191">
        <f t="shared" si="41"/>
        <v>0</v>
      </c>
      <c r="I91" s="191">
        <f t="shared" si="41"/>
        <v>30</v>
      </c>
      <c r="J91" s="191">
        <f t="shared" si="41"/>
        <v>0</v>
      </c>
      <c r="K91" s="191">
        <f t="shared" si="41"/>
        <v>17</v>
      </c>
      <c r="L91" s="191">
        <f t="shared" si="41"/>
        <v>0</v>
      </c>
      <c r="M91" s="191">
        <f t="shared" si="41"/>
        <v>525</v>
      </c>
      <c r="N91" s="191">
        <f t="shared" si="41"/>
        <v>0</v>
      </c>
      <c r="O91" s="191">
        <f t="shared" si="41"/>
        <v>16</v>
      </c>
      <c r="P91" s="191">
        <f t="shared" si="41"/>
        <v>0</v>
      </c>
      <c r="Q91" s="191">
        <f t="shared" si="41"/>
        <v>9</v>
      </c>
      <c r="R91" s="191">
        <f t="shared" si="41"/>
        <v>0</v>
      </c>
      <c r="S91" s="191">
        <f t="shared" si="41"/>
        <v>700</v>
      </c>
      <c r="T91" s="191">
        <f t="shared" si="41"/>
        <v>0</v>
      </c>
      <c r="U91" s="191">
        <f t="shared" si="41"/>
        <v>506</v>
      </c>
      <c r="V91" s="191">
        <f t="shared" si="41"/>
        <v>0</v>
      </c>
      <c r="W91" s="191">
        <f t="shared" si="41"/>
        <v>3</v>
      </c>
      <c r="X91" s="191">
        <f t="shared" si="41"/>
        <v>1</v>
      </c>
      <c r="Y91" s="191">
        <f t="shared" si="41"/>
        <v>0</v>
      </c>
      <c r="Z91" s="191">
        <f t="shared" si="41"/>
        <v>5300</v>
      </c>
      <c r="AA91" s="191">
        <f t="shared" si="41"/>
        <v>850</v>
      </c>
      <c r="AB91" s="191">
        <f t="shared" si="41"/>
        <v>2900</v>
      </c>
      <c r="AC91" s="191">
        <f t="shared" si="41"/>
        <v>1400</v>
      </c>
      <c r="AD91" s="191">
        <f t="shared" si="41"/>
        <v>3</v>
      </c>
      <c r="AE91" s="191">
        <f t="shared" si="41"/>
        <v>0</v>
      </c>
      <c r="AF91" s="192"/>
    </row>
    <row r="92" spans="1:32" s="227" customFormat="1" ht="11.4">
      <c r="A92" s="215">
        <v>1</v>
      </c>
      <c r="B92" s="194" t="s">
        <v>145</v>
      </c>
      <c r="C92" s="195">
        <v>0</v>
      </c>
      <c r="D92" s="195">
        <v>12992</v>
      </c>
      <c r="E92" s="195">
        <v>23</v>
      </c>
      <c r="F92" s="195">
        <v>-3</v>
      </c>
      <c r="G92" s="195"/>
      <c r="H92" s="195"/>
      <c r="I92" s="195">
        <v>8</v>
      </c>
      <c r="J92" s="327">
        <f>I92-'CSVC 2025-2026'!I92</f>
        <v>0</v>
      </c>
      <c r="K92" s="195">
        <v>8</v>
      </c>
      <c r="L92" s="327">
        <f>K92-'CSVC 2025-2026'!K92</f>
        <v>0</v>
      </c>
      <c r="M92" s="195">
        <v>75</v>
      </c>
      <c r="N92" s="327">
        <f>M92-'CSVC 2025-2026'!M92</f>
        <v>0</v>
      </c>
      <c r="O92" s="195">
        <v>9</v>
      </c>
      <c r="P92" s="327">
        <f>O92-'CSVC 2025-2026'!O92</f>
        <v>0</v>
      </c>
      <c r="Q92" s="195">
        <v>0</v>
      </c>
      <c r="R92" s="327">
        <f>Q92-'CSVC 2025-2026'!Q92</f>
        <v>0</v>
      </c>
      <c r="S92" s="195">
        <v>0</v>
      </c>
      <c r="T92" s="327">
        <f>S92-'CSVC 2025-2026'!S92</f>
        <v>0</v>
      </c>
      <c r="U92" s="195">
        <v>300</v>
      </c>
      <c r="V92" s="327">
        <f>U92-'CSVC 2025-2026'!U92</f>
        <v>0</v>
      </c>
      <c r="W92" s="195">
        <v>0</v>
      </c>
      <c r="X92" s="327">
        <f>W92-'CSVC 2025-2026'!W92</f>
        <v>0</v>
      </c>
      <c r="Y92" s="327"/>
      <c r="Z92" s="195">
        <v>1500</v>
      </c>
      <c r="AA92" s="327">
        <f>Z92-'CSVC 2025-2026'!Z92</f>
        <v>850</v>
      </c>
      <c r="AB92" s="195">
        <v>900</v>
      </c>
      <c r="AC92" s="327">
        <f>AB92-'CSVC 2025-2026'!AB92</f>
        <v>400</v>
      </c>
      <c r="AD92" s="195">
        <v>2</v>
      </c>
      <c r="AE92" s="195">
        <f>AD92-'CSVC 2025-2026'!AD92</f>
        <v>0</v>
      </c>
      <c r="AF92" s="197"/>
    </row>
    <row r="93" spans="1:32" ht="13.2">
      <c r="A93" s="173"/>
      <c r="B93" s="254" t="s">
        <v>146</v>
      </c>
      <c r="C93" s="50"/>
      <c r="D93" s="231">
        <v>10000</v>
      </c>
      <c r="E93" s="195">
        <v>14</v>
      </c>
      <c r="F93" s="195">
        <v>-1</v>
      </c>
      <c r="G93" s="195"/>
      <c r="H93" s="195"/>
      <c r="I93" s="328">
        <v>4</v>
      </c>
      <c r="J93" s="327">
        <f>I93-'CSVC 2025-2026'!I93</f>
        <v>0</v>
      </c>
      <c r="K93" s="323">
        <v>6</v>
      </c>
      <c r="L93" s="327">
        <f>K93-'CSVC 2025-2026'!K93</f>
        <v>0</v>
      </c>
      <c r="M93" s="323">
        <v>50</v>
      </c>
      <c r="N93" s="327">
        <f>M93-'CSVC 2025-2026'!M93</f>
        <v>0</v>
      </c>
      <c r="O93" s="323">
        <v>5</v>
      </c>
      <c r="P93" s="327">
        <f>O93-'CSVC 2025-2026'!O93</f>
        <v>0</v>
      </c>
      <c r="Q93" s="323"/>
      <c r="R93" s="327">
        <f>Q93-'CSVC 2025-2026'!Q93</f>
        <v>0</v>
      </c>
      <c r="S93" s="323"/>
      <c r="T93" s="327">
        <f>S93-'CSVC 2025-2026'!S93</f>
        <v>0</v>
      </c>
      <c r="U93" s="323">
        <v>180</v>
      </c>
      <c r="V93" s="327">
        <f>U93-'CSVC 2025-2026'!U93</f>
        <v>0</v>
      </c>
      <c r="W93" s="323"/>
      <c r="X93" s="327">
        <f>W93-'CSVC 2025-2026'!W93</f>
        <v>0</v>
      </c>
      <c r="Y93" s="327"/>
      <c r="Z93" s="323">
        <v>1000</v>
      </c>
      <c r="AA93" s="327">
        <f>Z93-'CSVC 2025-2026'!Z93</f>
        <v>700</v>
      </c>
      <c r="AB93" s="323">
        <v>500</v>
      </c>
      <c r="AC93" s="327">
        <f>AB93-'CSVC 2025-2026'!AB93</f>
        <v>400</v>
      </c>
      <c r="AD93" s="323">
        <v>1</v>
      </c>
      <c r="AE93" s="195">
        <f>AD93-'CSVC 2025-2026'!AD93</f>
        <v>0</v>
      </c>
      <c r="AF93" s="233"/>
    </row>
    <row r="94" spans="1:32" ht="13.2">
      <c r="A94" s="228"/>
      <c r="B94" s="254" t="s">
        <v>147</v>
      </c>
      <c r="C94" s="50"/>
      <c r="D94" s="231">
        <v>2992</v>
      </c>
      <c r="E94" s="195">
        <v>9</v>
      </c>
      <c r="F94" s="195">
        <v>-2</v>
      </c>
      <c r="G94" s="195"/>
      <c r="H94" s="195"/>
      <c r="I94" s="328">
        <v>4</v>
      </c>
      <c r="J94" s="327">
        <f>I94-'CSVC 2025-2026'!I94</f>
        <v>0</v>
      </c>
      <c r="K94" s="323">
        <v>5</v>
      </c>
      <c r="L94" s="327">
        <f>K94-'CSVC 2025-2026'!K94</f>
        <v>0</v>
      </c>
      <c r="M94" s="323">
        <v>25</v>
      </c>
      <c r="N94" s="327">
        <f>M94-'CSVC 2025-2026'!M94</f>
        <v>0</v>
      </c>
      <c r="O94" s="323">
        <v>4</v>
      </c>
      <c r="P94" s="327">
        <f>O94-'CSVC 2025-2026'!O94</f>
        <v>0</v>
      </c>
      <c r="Q94" s="323"/>
      <c r="R94" s="327">
        <f>Q94-'CSVC 2025-2026'!Q94</f>
        <v>0</v>
      </c>
      <c r="S94" s="323"/>
      <c r="T94" s="327">
        <f>S94-'CSVC 2025-2026'!S94</f>
        <v>0</v>
      </c>
      <c r="U94" s="323">
        <v>120</v>
      </c>
      <c r="V94" s="327">
        <f>U94-'CSVC 2025-2026'!U94</f>
        <v>0</v>
      </c>
      <c r="W94" s="323"/>
      <c r="X94" s="327">
        <f>W94-'CSVC 2025-2026'!W94</f>
        <v>0</v>
      </c>
      <c r="Y94" s="327"/>
      <c r="Z94" s="323">
        <v>500</v>
      </c>
      <c r="AA94" s="327">
        <f>Z94-'CSVC 2025-2026'!Z94</f>
        <v>150</v>
      </c>
      <c r="AB94" s="323">
        <v>400</v>
      </c>
      <c r="AC94" s="327">
        <f>AB94-'CSVC 2025-2026'!AB94</f>
        <v>50</v>
      </c>
      <c r="AD94" s="323">
        <v>1</v>
      </c>
      <c r="AE94" s="195">
        <f>AD94-'CSVC 2025-2026'!AD94</f>
        <v>0</v>
      </c>
      <c r="AF94" s="233"/>
    </row>
    <row r="95" spans="1:32" s="222" customFormat="1" ht="13.2">
      <c r="A95" s="215">
        <v>2</v>
      </c>
      <c r="B95" s="223" t="s">
        <v>148</v>
      </c>
      <c r="C95" s="220"/>
      <c r="D95" s="218">
        <v>2100</v>
      </c>
      <c r="E95" s="195"/>
      <c r="F95" s="195"/>
      <c r="G95" s="195"/>
      <c r="H95" s="195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7"/>
      <c r="AA95" s="327"/>
      <c r="AB95" s="327"/>
      <c r="AC95" s="327"/>
      <c r="AD95" s="327"/>
      <c r="AE95" s="195"/>
      <c r="AF95" s="236"/>
    </row>
    <row r="96" spans="1:32" s="222" customFormat="1" ht="13.2">
      <c r="A96" s="215">
        <v>3</v>
      </c>
      <c r="B96" s="223" t="s">
        <v>149</v>
      </c>
      <c r="C96" s="220"/>
      <c r="D96" s="218">
        <v>4155</v>
      </c>
      <c r="E96" s="195"/>
      <c r="F96" s="195"/>
      <c r="G96" s="195"/>
      <c r="H96" s="195"/>
      <c r="I96" s="326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195"/>
      <c r="AF96" s="236"/>
    </row>
    <row r="97" spans="1:32" ht="13.2">
      <c r="A97" s="228"/>
      <c r="B97" s="216" t="s">
        <v>62</v>
      </c>
      <c r="C97" s="50"/>
      <c r="D97" s="231"/>
      <c r="E97" s="195"/>
      <c r="F97" s="195"/>
      <c r="G97" s="195"/>
      <c r="H97" s="195"/>
      <c r="I97" s="328"/>
      <c r="J97" s="327"/>
      <c r="K97" s="323"/>
      <c r="L97" s="327"/>
      <c r="M97" s="323"/>
      <c r="N97" s="327"/>
      <c r="O97" s="323"/>
      <c r="P97" s="327"/>
      <c r="Q97" s="323"/>
      <c r="R97" s="327"/>
      <c r="S97" s="323"/>
      <c r="T97" s="327"/>
      <c r="U97" s="323"/>
      <c r="V97" s="327"/>
      <c r="W97" s="323"/>
      <c r="X97" s="327"/>
      <c r="Y97" s="327"/>
      <c r="Z97" s="323"/>
      <c r="AA97" s="327"/>
      <c r="AB97" s="323"/>
      <c r="AC97" s="327"/>
      <c r="AD97" s="323"/>
      <c r="AE97" s="195"/>
      <c r="AF97" s="233"/>
    </row>
    <row r="98" spans="1:32" s="222" customFormat="1" ht="13.2">
      <c r="A98" s="215">
        <v>4</v>
      </c>
      <c r="B98" s="257" t="s">
        <v>150</v>
      </c>
      <c r="C98" s="224">
        <v>0</v>
      </c>
      <c r="D98" s="224">
        <v>13210</v>
      </c>
      <c r="E98" s="195">
        <v>48</v>
      </c>
      <c r="F98" s="195">
        <v>-9</v>
      </c>
      <c r="G98" s="195"/>
      <c r="H98" s="195"/>
      <c r="I98" s="195">
        <v>12</v>
      </c>
      <c r="J98" s="327">
        <f>I98-'CSVC 2025-2026'!I98</f>
        <v>0</v>
      </c>
      <c r="K98" s="195">
        <v>4</v>
      </c>
      <c r="L98" s="327">
        <f>K98-'CSVC 2025-2026'!K98</f>
        <v>0</v>
      </c>
      <c r="M98" s="195">
        <v>250</v>
      </c>
      <c r="N98" s="327">
        <f>M98-'CSVC 2025-2026'!M98</f>
        <v>0</v>
      </c>
      <c r="O98" s="195">
        <v>2</v>
      </c>
      <c r="P98" s="327">
        <f>O98-'CSVC 2025-2026'!O98</f>
        <v>0</v>
      </c>
      <c r="Q98" s="195">
        <v>3</v>
      </c>
      <c r="R98" s="327">
        <f>Q98-'CSVC 2025-2026'!Q98</f>
        <v>0</v>
      </c>
      <c r="S98" s="195">
        <v>400</v>
      </c>
      <c r="T98" s="327">
        <f>S98-'CSVC 2025-2026'!S98</f>
        <v>0</v>
      </c>
      <c r="U98" s="195">
        <v>150</v>
      </c>
      <c r="V98" s="327">
        <f>U98-'CSVC 2025-2026'!U98</f>
        <v>0</v>
      </c>
      <c r="W98" s="195">
        <v>2</v>
      </c>
      <c r="X98" s="327">
        <f>W98-'CSVC 2025-2026'!W98</f>
        <v>0</v>
      </c>
      <c r="Y98" s="327"/>
      <c r="Z98" s="195">
        <v>1800</v>
      </c>
      <c r="AA98" s="327">
        <f>Z98-'CSVC 2025-2026'!Z98</f>
        <v>0</v>
      </c>
      <c r="AB98" s="195">
        <v>1000</v>
      </c>
      <c r="AC98" s="327">
        <f>AB98-'CSVC 2025-2026'!AB98</f>
        <v>1000</v>
      </c>
      <c r="AD98" s="195">
        <v>1</v>
      </c>
      <c r="AE98" s="195">
        <f>AD98-'CSVC 2025-2026'!AD98</f>
        <v>0</v>
      </c>
      <c r="AF98" s="236"/>
    </row>
    <row r="99" spans="1:32" ht="13.2">
      <c r="A99" s="179"/>
      <c r="B99" s="262" t="s">
        <v>151</v>
      </c>
      <c r="C99" s="50"/>
      <c r="D99" s="231">
        <v>9355</v>
      </c>
      <c r="E99" s="195">
        <v>33</v>
      </c>
      <c r="F99" s="195">
        <v>-5</v>
      </c>
      <c r="G99" s="195"/>
      <c r="H99" s="195"/>
      <c r="I99" s="323">
        <v>8</v>
      </c>
      <c r="J99" s="327">
        <f>I99-'CSVC 2025-2026'!I99</f>
        <v>0</v>
      </c>
      <c r="K99" s="323">
        <v>3</v>
      </c>
      <c r="L99" s="327">
        <f>K99-'CSVC 2025-2026'!K99</f>
        <v>0</v>
      </c>
      <c r="M99" s="323">
        <v>200</v>
      </c>
      <c r="N99" s="327">
        <f>M99-'CSVC 2025-2026'!M99</f>
        <v>0</v>
      </c>
      <c r="O99" s="323">
        <v>1</v>
      </c>
      <c r="P99" s="327">
        <f>O99-'CSVC 2025-2026'!O99</f>
        <v>0</v>
      </c>
      <c r="Q99" s="323">
        <v>2</v>
      </c>
      <c r="R99" s="327">
        <f>Q99-'CSVC 2025-2026'!Q99</f>
        <v>0</v>
      </c>
      <c r="S99" s="323">
        <v>200</v>
      </c>
      <c r="T99" s="327">
        <f>S99-'CSVC 2025-2026'!S99</f>
        <v>0</v>
      </c>
      <c r="U99" s="323">
        <v>100</v>
      </c>
      <c r="V99" s="327">
        <f>U99-'CSVC 2025-2026'!U99</f>
        <v>0</v>
      </c>
      <c r="W99" s="323">
        <v>1</v>
      </c>
      <c r="X99" s="327">
        <f>W99-'CSVC 2025-2026'!W99</f>
        <v>0</v>
      </c>
      <c r="Y99" s="327"/>
      <c r="Z99" s="323">
        <v>1257</v>
      </c>
      <c r="AA99" s="327">
        <f>Z99-'CSVC 2025-2026'!Z99</f>
        <v>0</v>
      </c>
      <c r="AB99" s="323">
        <v>1000</v>
      </c>
      <c r="AC99" s="327">
        <f>AB99-'CSVC 2025-2026'!AB99</f>
        <v>1000</v>
      </c>
      <c r="AD99" s="323">
        <v>1</v>
      </c>
      <c r="AE99" s="195">
        <f>AD99-'CSVC 2025-2026'!AD99</f>
        <v>0</v>
      </c>
      <c r="AF99" s="233"/>
    </row>
    <row r="100" spans="1:32" ht="13.2">
      <c r="A100" s="228"/>
      <c r="B100" s="254" t="s">
        <v>147</v>
      </c>
      <c r="C100" s="50"/>
      <c r="D100" s="231">
        <v>3855</v>
      </c>
      <c r="E100" s="195">
        <v>15</v>
      </c>
      <c r="F100" s="195">
        <v>-4</v>
      </c>
      <c r="G100" s="195"/>
      <c r="H100" s="195"/>
      <c r="I100" s="323">
        <v>4</v>
      </c>
      <c r="J100" s="327">
        <f>I100-'CSVC 2025-2026'!I100</f>
        <v>0</v>
      </c>
      <c r="K100" s="323">
        <v>1</v>
      </c>
      <c r="L100" s="327">
        <f>K100-'CSVC 2025-2026'!K100</f>
        <v>0</v>
      </c>
      <c r="M100" s="323">
        <v>50</v>
      </c>
      <c r="N100" s="327">
        <f>M100-'CSVC 2025-2026'!M100</f>
        <v>0</v>
      </c>
      <c r="O100" s="323">
        <v>1</v>
      </c>
      <c r="P100" s="327">
        <f>O100-'CSVC 2025-2026'!O100</f>
        <v>0</v>
      </c>
      <c r="Q100" s="323">
        <v>1</v>
      </c>
      <c r="R100" s="327">
        <f>Q100-'CSVC 2025-2026'!Q100</f>
        <v>0</v>
      </c>
      <c r="S100" s="323">
        <v>200</v>
      </c>
      <c r="T100" s="327">
        <f>S100-'CSVC 2025-2026'!S100</f>
        <v>0</v>
      </c>
      <c r="U100" s="323">
        <v>50</v>
      </c>
      <c r="V100" s="327">
        <f>U100-'CSVC 2025-2026'!U100</f>
        <v>0</v>
      </c>
      <c r="W100" s="323">
        <v>1</v>
      </c>
      <c r="X100" s="327">
        <f>W100-'CSVC 2025-2026'!W100</f>
        <v>0</v>
      </c>
      <c r="Y100" s="327"/>
      <c r="Z100" s="323">
        <v>543</v>
      </c>
      <c r="AA100" s="327">
        <f>Z100-'CSVC 2025-2026'!Z100</f>
        <v>0</v>
      </c>
      <c r="AB100" s="323"/>
      <c r="AC100" s="327">
        <f>AB100-'CSVC 2025-2026'!AB100</f>
        <v>0</v>
      </c>
      <c r="AD100" s="323"/>
      <c r="AE100" s="195">
        <f>AD100-'CSVC 2025-2026'!AD100</f>
        <v>0</v>
      </c>
      <c r="AF100" s="233"/>
    </row>
    <row r="101" spans="1:32" s="222" customFormat="1" ht="13.2">
      <c r="A101" s="215">
        <v>5</v>
      </c>
      <c r="B101" s="257" t="s">
        <v>152</v>
      </c>
      <c r="C101" s="217">
        <v>0</v>
      </c>
      <c r="D101" s="217">
        <v>16749</v>
      </c>
      <c r="E101" s="195">
        <v>26</v>
      </c>
      <c r="F101" s="195">
        <v>-4</v>
      </c>
      <c r="G101" s="195"/>
      <c r="H101" s="195"/>
      <c r="I101" s="196">
        <v>10</v>
      </c>
      <c r="J101" s="327">
        <f>I101-'CSVC 2025-2026'!I101</f>
        <v>0</v>
      </c>
      <c r="K101" s="196">
        <v>5</v>
      </c>
      <c r="L101" s="327">
        <f>K101-'CSVC 2025-2026'!K101</f>
        <v>0</v>
      </c>
      <c r="M101" s="327">
        <f>'CSVC 2025-2026'!M101</f>
        <v>200</v>
      </c>
      <c r="N101" s="327">
        <f>M101-'CSVC 2025-2026'!M101</f>
        <v>0</v>
      </c>
      <c r="O101" s="196">
        <v>5</v>
      </c>
      <c r="P101" s="327">
        <f>O101-'CSVC 2025-2026'!O101</f>
        <v>0</v>
      </c>
      <c r="Q101" s="196">
        <v>6</v>
      </c>
      <c r="R101" s="327">
        <f>Q101-'CSVC 2025-2026'!Q101</f>
        <v>0</v>
      </c>
      <c r="S101" s="327">
        <f>'CSVC 2025-2026'!S101</f>
        <v>300</v>
      </c>
      <c r="T101" s="327">
        <f>S101-'CSVC 2025-2026'!S101</f>
        <v>0</v>
      </c>
      <c r="U101" s="327">
        <f>'CSVC 2025-2026'!U101</f>
        <v>56</v>
      </c>
      <c r="V101" s="327">
        <f>U101-'CSVC 2025-2026'!U101</f>
        <v>0</v>
      </c>
      <c r="W101" s="196">
        <v>1</v>
      </c>
      <c r="X101" s="327">
        <f>W101-'CSVC 2025-2026'!W101</f>
        <v>1</v>
      </c>
      <c r="Y101" s="327"/>
      <c r="Z101" s="327">
        <f>'CSVC 2025-2026'!Z101</f>
        <v>2000</v>
      </c>
      <c r="AA101" s="327">
        <f>Z101-'CSVC 2025-2026'!Z101</f>
        <v>0</v>
      </c>
      <c r="AB101" s="327">
        <f>'CSVC 2025-2026'!AB101</f>
        <v>1000</v>
      </c>
      <c r="AC101" s="327">
        <f>AB101-'CSVC 2025-2026'!AB101</f>
        <v>0</v>
      </c>
      <c r="AD101" s="327">
        <f>'CSVC 2025-2026'!AD101</f>
        <v>0</v>
      </c>
      <c r="AE101" s="195">
        <f>AD101-'CSVC 2025-2026'!AD101</f>
        <v>0</v>
      </c>
      <c r="AF101" s="236"/>
    </row>
    <row r="102" spans="1:32" ht="13.2">
      <c r="A102" s="173"/>
      <c r="B102" s="247" t="s">
        <v>153</v>
      </c>
      <c r="C102" s="50"/>
      <c r="D102" s="231"/>
      <c r="E102" s="195">
        <v>0</v>
      </c>
      <c r="F102" s="195"/>
      <c r="G102" s="195"/>
      <c r="H102" s="195"/>
      <c r="I102" s="323"/>
      <c r="J102" s="327">
        <f>I102-'CSVC 2025-2026'!I102</f>
        <v>0</v>
      </c>
      <c r="K102" s="323"/>
      <c r="L102" s="327">
        <f>K102-'CSVC 2025-2026'!K102</f>
        <v>0</v>
      </c>
      <c r="M102" s="323"/>
      <c r="N102" s="327">
        <f>M102-'CSVC 2025-2026'!M102</f>
        <v>0</v>
      </c>
      <c r="O102" s="323"/>
      <c r="P102" s="327">
        <f>O102-'CSVC 2025-2026'!O102</f>
        <v>0</v>
      </c>
      <c r="Q102" s="323"/>
      <c r="R102" s="327">
        <f>Q102-'CSVC 2025-2026'!Q102</f>
        <v>0</v>
      </c>
      <c r="S102" s="323"/>
      <c r="T102" s="327">
        <f>S102-'CSVC 2025-2026'!S102</f>
        <v>0</v>
      </c>
      <c r="U102" s="323"/>
      <c r="V102" s="327">
        <f>U102-'CSVC 2025-2026'!U102</f>
        <v>0</v>
      </c>
      <c r="W102" s="323"/>
      <c r="X102" s="327">
        <f>W102-'CSVC 2025-2026'!W102</f>
        <v>0</v>
      </c>
      <c r="Y102" s="327"/>
      <c r="Z102" s="323"/>
      <c r="AA102" s="327">
        <f>Z102-'CSVC 2025-2026'!Z102</f>
        <v>0</v>
      </c>
      <c r="AB102" s="323"/>
      <c r="AC102" s="327">
        <f>AB102-'CSVC 2025-2026'!AB102</f>
        <v>0</v>
      </c>
      <c r="AD102" s="323"/>
      <c r="AE102" s="195">
        <f>AD102-'CSVC 2025-2026'!AD102</f>
        <v>0</v>
      </c>
      <c r="AF102" s="244"/>
    </row>
    <row r="103" spans="1:32" ht="13.2">
      <c r="A103" s="228"/>
      <c r="B103" s="247" t="s">
        <v>154</v>
      </c>
      <c r="C103" s="231"/>
      <c r="D103" s="231">
        <v>16749</v>
      </c>
      <c r="E103" s="195">
        <v>26</v>
      </c>
      <c r="F103" s="195">
        <v>-26</v>
      </c>
      <c r="G103" s="195"/>
      <c r="H103" s="195"/>
      <c r="I103" s="328"/>
      <c r="J103" s="327">
        <f>I103-'CSVC 2025-2026'!I103</f>
        <v>0</v>
      </c>
      <c r="K103" s="323">
        <v>5</v>
      </c>
      <c r="L103" s="327">
        <f>K103-'CSVC 2025-2026'!K103</f>
        <v>5</v>
      </c>
      <c r="M103" s="323"/>
      <c r="N103" s="327">
        <f>M103-'CSVC 2025-2026'!M103</f>
        <v>0</v>
      </c>
      <c r="O103" s="323"/>
      <c r="P103" s="327">
        <f>O103-'CSVC 2025-2026'!O103</f>
        <v>0</v>
      </c>
      <c r="Q103" s="323"/>
      <c r="R103" s="327">
        <f>Q103-'CSVC 2025-2026'!Q103</f>
        <v>0</v>
      </c>
      <c r="S103" s="323"/>
      <c r="T103" s="327">
        <f>S103-'CSVC 2025-2026'!S103</f>
        <v>0</v>
      </c>
      <c r="U103" s="323"/>
      <c r="V103" s="327">
        <f>U103-'CSVC 2025-2026'!U103</f>
        <v>0</v>
      </c>
      <c r="W103" s="323"/>
      <c r="X103" s="327">
        <f>W103-'CSVC 2025-2026'!W103</f>
        <v>0</v>
      </c>
      <c r="Y103" s="327"/>
      <c r="Z103" s="323"/>
      <c r="AA103" s="327">
        <f>Z103-'CSVC 2025-2026'!Z103</f>
        <v>0</v>
      </c>
      <c r="AB103" s="323"/>
      <c r="AC103" s="327">
        <f>AB103-'CSVC 2025-2026'!AB103</f>
        <v>0</v>
      </c>
      <c r="AD103" s="323"/>
      <c r="AE103" s="195">
        <f>AD103-'CSVC 2025-2026'!AD103</f>
        <v>0</v>
      </c>
      <c r="AF103" s="233" t="s">
        <v>277</v>
      </c>
    </row>
    <row r="104" spans="1:32" s="184" customFormat="1" ht="11.4">
      <c r="A104" s="189" t="s">
        <v>156</v>
      </c>
      <c r="B104" s="190" t="s">
        <v>157</v>
      </c>
      <c r="C104" s="191">
        <f t="shared" ref="C104:AE104" si="42">SUM(C105,C108:C109,C112)</f>
        <v>0</v>
      </c>
      <c r="D104" s="191">
        <f t="shared" si="42"/>
        <v>33261</v>
      </c>
      <c r="E104" s="191">
        <f t="shared" si="42"/>
        <v>78</v>
      </c>
      <c r="F104" s="191">
        <f t="shared" si="42"/>
        <v>-10</v>
      </c>
      <c r="G104" s="191">
        <f t="shared" si="42"/>
        <v>0</v>
      </c>
      <c r="H104" s="191">
        <f t="shared" si="42"/>
        <v>0</v>
      </c>
      <c r="I104" s="191">
        <f t="shared" si="42"/>
        <v>24</v>
      </c>
      <c r="J104" s="191">
        <f t="shared" si="42"/>
        <v>1</v>
      </c>
      <c r="K104" s="191">
        <f t="shared" si="42"/>
        <v>16</v>
      </c>
      <c r="L104" s="191">
        <f t="shared" si="42"/>
        <v>0</v>
      </c>
      <c r="M104" s="191">
        <f t="shared" si="42"/>
        <v>320</v>
      </c>
      <c r="N104" s="191">
        <f t="shared" si="42"/>
        <v>0</v>
      </c>
      <c r="O104" s="191">
        <f t="shared" si="42"/>
        <v>10</v>
      </c>
      <c r="P104" s="191">
        <f t="shared" si="42"/>
        <v>0</v>
      </c>
      <c r="Q104" s="191">
        <f t="shared" si="42"/>
        <v>8</v>
      </c>
      <c r="R104" s="191">
        <f t="shared" si="42"/>
        <v>1</v>
      </c>
      <c r="S104" s="191">
        <f t="shared" si="42"/>
        <v>600</v>
      </c>
      <c r="T104" s="191">
        <f t="shared" si="42"/>
        <v>0</v>
      </c>
      <c r="U104" s="191">
        <f t="shared" si="42"/>
        <v>585</v>
      </c>
      <c r="V104" s="191">
        <f t="shared" si="42"/>
        <v>0</v>
      </c>
      <c r="W104" s="191">
        <f t="shared" si="42"/>
        <v>2</v>
      </c>
      <c r="X104" s="191">
        <f t="shared" si="42"/>
        <v>0</v>
      </c>
      <c r="Y104" s="191">
        <f t="shared" si="42"/>
        <v>0</v>
      </c>
      <c r="Z104" s="191">
        <f t="shared" si="42"/>
        <v>9200</v>
      </c>
      <c r="AA104" s="191">
        <f t="shared" si="42"/>
        <v>1000</v>
      </c>
      <c r="AB104" s="191">
        <f t="shared" si="42"/>
        <v>4600</v>
      </c>
      <c r="AC104" s="191">
        <f t="shared" si="42"/>
        <v>1500</v>
      </c>
      <c r="AD104" s="191">
        <f t="shared" si="42"/>
        <v>3</v>
      </c>
      <c r="AE104" s="191">
        <f t="shared" si="42"/>
        <v>0</v>
      </c>
      <c r="AF104" s="192"/>
    </row>
    <row r="105" spans="1:32" s="227" customFormat="1" ht="11.4">
      <c r="A105" s="215">
        <v>1</v>
      </c>
      <c r="B105" s="194" t="s">
        <v>158</v>
      </c>
      <c r="C105" s="195">
        <v>0</v>
      </c>
      <c r="D105" s="195">
        <v>8061</v>
      </c>
      <c r="E105" s="195">
        <v>23</v>
      </c>
      <c r="F105" s="195">
        <v>-2</v>
      </c>
      <c r="G105" s="195"/>
      <c r="H105" s="195"/>
      <c r="I105" s="195">
        <v>6</v>
      </c>
      <c r="J105" s="327">
        <f>I105-'CSVC 2025-2026'!I105</f>
        <v>0</v>
      </c>
      <c r="K105" s="195">
        <v>8</v>
      </c>
      <c r="L105" s="327">
        <f>K105-'CSVC 2025-2026'!K105</f>
        <v>0</v>
      </c>
      <c r="M105" s="195">
        <v>120</v>
      </c>
      <c r="N105" s="327">
        <f>M105-'CSVC 2025-2026'!M105</f>
        <v>0</v>
      </c>
      <c r="O105" s="195">
        <v>4</v>
      </c>
      <c r="P105" s="327">
        <f>O105-'CSVC 2025-2026'!O105</f>
        <v>0</v>
      </c>
      <c r="Q105" s="195"/>
      <c r="R105" s="327">
        <f>Q105-'CSVC 2025-2026'!Q105</f>
        <v>0</v>
      </c>
      <c r="S105" s="195"/>
      <c r="T105" s="327">
        <f>S105-'CSVC 2025-2026'!S105</f>
        <v>0</v>
      </c>
      <c r="U105" s="195">
        <v>285</v>
      </c>
      <c r="V105" s="327">
        <f>U105-'CSVC 2025-2026'!U105</f>
        <v>0</v>
      </c>
      <c r="W105" s="195"/>
      <c r="X105" s="327">
        <f>W105-'CSVC 2025-2026'!W105</f>
        <v>0</v>
      </c>
      <c r="Y105" s="327"/>
      <c r="Z105" s="195">
        <v>2200</v>
      </c>
      <c r="AA105" s="327">
        <f>Z105-'CSVC 2025-2026'!Z105</f>
        <v>1000</v>
      </c>
      <c r="AB105" s="195">
        <v>2000</v>
      </c>
      <c r="AC105" s="327">
        <f>AB105-'CSVC 2025-2026'!AB105</f>
        <v>1500</v>
      </c>
      <c r="AD105" s="195">
        <v>2</v>
      </c>
      <c r="AE105" s="195">
        <f>AD105-'CSVC 2025-2026'!AD105</f>
        <v>0</v>
      </c>
      <c r="AF105" s="197"/>
    </row>
    <row r="106" spans="1:32" ht="13.2">
      <c r="A106" s="173"/>
      <c r="B106" s="254" t="s">
        <v>159</v>
      </c>
      <c r="C106" s="50"/>
      <c r="D106" s="231">
        <v>5606</v>
      </c>
      <c r="E106" s="195">
        <v>17</v>
      </c>
      <c r="F106" s="195">
        <v>-2</v>
      </c>
      <c r="G106" s="195"/>
      <c r="H106" s="195"/>
      <c r="I106" s="323">
        <v>4</v>
      </c>
      <c r="J106" s="327">
        <f>I106-'CSVC 2025-2026'!I106</f>
        <v>0</v>
      </c>
      <c r="K106" s="323">
        <v>5</v>
      </c>
      <c r="L106" s="327">
        <f>K106-'CSVC 2025-2026'!K106</f>
        <v>0</v>
      </c>
      <c r="M106" s="323">
        <v>60</v>
      </c>
      <c r="N106" s="327">
        <f>M106-'CSVC 2025-2026'!M106</f>
        <v>0</v>
      </c>
      <c r="O106" s="323">
        <v>3</v>
      </c>
      <c r="P106" s="327">
        <f>O106-'CSVC 2025-2026'!O106</f>
        <v>0</v>
      </c>
      <c r="Q106" s="323"/>
      <c r="R106" s="327">
        <f>Q106-'CSVC 2025-2026'!Q106</f>
        <v>0</v>
      </c>
      <c r="S106" s="323"/>
      <c r="T106" s="327">
        <f>S106-'CSVC 2025-2026'!S106</f>
        <v>0</v>
      </c>
      <c r="U106" s="323">
        <v>225</v>
      </c>
      <c r="V106" s="327">
        <f>U106-'CSVC 2025-2026'!U106</f>
        <v>0</v>
      </c>
      <c r="W106" s="323"/>
      <c r="X106" s="327">
        <f>W106-'CSVC 2025-2026'!W106</f>
        <v>0</v>
      </c>
      <c r="Y106" s="327"/>
      <c r="Z106" s="323">
        <v>1500</v>
      </c>
      <c r="AA106" s="327">
        <f>Z106-'CSVC 2025-2026'!Z106</f>
        <v>1000</v>
      </c>
      <c r="AB106" s="323">
        <v>1000</v>
      </c>
      <c r="AC106" s="327">
        <f>AB106-'CSVC 2025-2026'!AB106</f>
        <v>1000</v>
      </c>
      <c r="AD106" s="323">
        <v>1</v>
      </c>
      <c r="AE106" s="195">
        <f>AD106-'CSVC 2025-2026'!AD106</f>
        <v>0</v>
      </c>
      <c r="AF106" s="252"/>
    </row>
    <row r="107" spans="1:32" ht="13.2">
      <c r="A107" s="228"/>
      <c r="B107" s="254" t="s">
        <v>160</v>
      </c>
      <c r="C107" s="50"/>
      <c r="D107" s="231">
        <v>2455</v>
      </c>
      <c r="E107" s="195">
        <v>6</v>
      </c>
      <c r="F107" s="195">
        <v>0</v>
      </c>
      <c r="G107" s="195"/>
      <c r="H107" s="195"/>
      <c r="I107" s="323">
        <v>2</v>
      </c>
      <c r="J107" s="327">
        <f>I107-'CSVC 2025-2026'!I107</f>
        <v>0</v>
      </c>
      <c r="K107" s="323">
        <v>3</v>
      </c>
      <c r="L107" s="327">
        <f>K107-'CSVC 2025-2026'!K107</f>
        <v>0</v>
      </c>
      <c r="M107" s="323">
        <v>60</v>
      </c>
      <c r="N107" s="327">
        <f>M107-'CSVC 2025-2026'!M107</f>
        <v>0</v>
      </c>
      <c r="O107" s="323">
        <v>1</v>
      </c>
      <c r="P107" s="327">
        <f>O107-'CSVC 2025-2026'!O107</f>
        <v>0</v>
      </c>
      <c r="Q107" s="323"/>
      <c r="R107" s="327">
        <f>Q107-'CSVC 2025-2026'!Q107</f>
        <v>0</v>
      </c>
      <c r="S107" s="323"/>
      <c r="T107" s="327">
        <f>S107-'CSVC 2025-2026'!S107</f>
        <v>0</v>
      </c>
      <c r="U107" s="323">
        <v>60</v>
      </c>
      <c r="V107" s="327">
        <f>U107-'CSVC 2025-2026'!U107</f>
        <v>0</v>
      </c>
      <c r="W107" s="323"/>
      <c r="X107" s="327">
        <f>W107-'CSVC 2025-2026'!W107</f>
        <v>0</v>
      </c>
      <c r="Y107" s="327"/>
      <c r="Z107" s="323">
        <v>700</v>
      </c>
      <c r="AA107" s="327">
        <f>Z107-'CSVC 2025-2026'!Z107</f>
        <v>0</v>
      </c>
      <c r="AB107" s="323">
        <v>1000</v>
      </c>
      <c r="AC107" s="327">
        <f>AB107-'CSVC 2025-2026'!AB107</f>
        <v>500</v>
      </c>
      <c r="AD107" s="323">
        <v>1</v>
      </c>
      <c r="AE107" s="195">
        <f>AD107-'CSVC 2025-2026'!AD107</f>
        <v>0</v>
      </c>
      <c r="AF107" s="252"/>
    </row>
    <row r="108" spans="1:32" ht="13.2">
      <c r="A108" s="228"/>
      <c r="B108" s="216" t="s">
        <v>62</v>
      </c>
      <c r="C108" s="50"/>
      <c r="D108" s="231"/>
      <c r="E108" s="195"/>
      <c r="F108" s="195"/>
      <c r="G108" s="195"/>
      <c r="H108" s="195"/>
      <c r="I108" s="323"/>
      <c r="J108" s="327">
        <f>I108-'CSVC 2025-2026'!I108</f>
        <v>0</v>
      </c>
      <c r="K108" s="323"/>
      <c r="L108" s="327">
        <f>K108-'CSVC 2025-2026'!K108</f>
        <v>0</v>
      </c>
      <c r="M108" s="323"/>
      <c r="N108" s="327">
        <f>M108-'CSVC 2025-2026'!M108</f>
        <v>0</v>
      </c>
      <c r="O108" s="323"/>
      <c r="P108" s="327">
        <f>O108-'CSVC 2025-2026'!O108</f>
        <v>0</v>
      </c>
      <c r="Q108" s="323"/>
      <c r="R108" s="327">
        <f>Q108-'CSVC 2025-2026'!Q108</f>
        <v>0</v>
      </c>
      <c r="S108" s="323"/>
      <c r="T108" s="327">
        <f>S108-'CSVC 2025-2026'!S108</f>
        <v>0</v>
      </c>
      <c r="U108" s="323"/>
      <c r="V108" s="327">
        <f>U108-'CSVC 2025-2026'!U108</f>
        <v>0</v>
      </c>
      <c r="W108" s="323"/>
      <c r="X108" s="327">
        <f>W108-'CSVC 2025-2026'!W108</f>
        <v>0</v>
      </c>
      <c r="Y108" s="327"/>
      <c r="Z108" s="323"/>
      <c r="AA108" s="327">
        <f>Z108-'CSVC 2025-2026'!Z108</f>
        <v>0</v>
      </c>
      <c r="AB108" s="323"/>
      <c r="AC108" s="327">
        <f>AB108-'CSVC 2025-2026'!AB108</f>
        <v>0</v>
      </c>
      <c r="AD108" s="323"/>
      <c r="AE108" s="195">
        <f>AD108-'CSVC 2025-2026'!AD108</f>
        <v>0</v>
      </c>
      <c r="AF108" s="252"/>
    </row>
    <row r="109" spans="1:32" s="222" customFormat="1" ht="13.2">
      <c r="A109" s="215">
        <v>2</v>
      </c>
      <c r="B109" s="257" t="s">
        <v>161</v>
      </c>
      <c r="C109" s="217">
        <v>0</v>
      </c>
      <c r="D109" s="217">
        <v>17000</v>
      </c>
      <c r="E109" s="195">
        <v>35</v>
      </c>
      <c r="F109" s="195">
        <v>-6</v>
      </c>
      <c r="G109" s="195"/>
      <c r="H109" s="195"/>
      <c r="I109" s="196">
        <v>8</v>
      </c>
      <c r="J109" s="327">
        <f>I109-'CSVC 2025-2026'!I109</f>
        <v>0</v>
      </c>
      <c r="K109" s="196">
        <v>3</v>
      </c>
      <c r="L109" s="327">
        <f>K109-'CSVC 2025-2026'!K109</f>
        <v>0</v>
      </c>
      <c r="M109" s="196">
        <v>150</v>
      </c>
      <c r="N109" s="327">
        <f>M109-'CSVC 2025-2026'!M109</f>
        <v>0</v>
      </c>
      <c r="O109" s="196">
        <v>1</v>
      </c>
      <c r="P109" s="327">
        <f>O109-'CSVC 2025-2026'!O109</f>
        <v>0</v>
      </c>
      <c r="Q109" s="196">
        <v>2</v>
      </c>
      <c r="R109" s="327">
        <f>Q109-'CSVC 2025-2026'!Q109</f>
        <v>0</v>
      </c>
      <c r="S109" s="196">
        <v>200</v>
      </c>
      <c r="T109" s="327">
        <f>S109-'CSVC 2025-2026'!S109</f>
        <v>0</v>
      </c>
      <c r="U109" s="196">
        <v>150</v>
      </c>
      <c r="V109" s="327">
        <f>U109-'CSVC 2025-2026'!U109</f>
        <v>0</v>
      </c>
      <c r="W109" s="196">
        <v>1</v>
      </c>
      <c r="X109" s="327">
        <f>W109-'CSVC 2025-2026'!W109</f>
        <v>0</v>
      </c>
      <c r="Y109" s="327"/>
      <c r="Z109" s="196">
        <v>6000</v>
      </c>
      <c r="AA109" s="327">
        <f>Z109-'CSVC 2025-2026'!Z109</f>
        <v>0</v>
      </c>
      <c r="AB109" s="196">
        <v>2000</v>
      </c>
      <c r="AC109" s="327">
        <f>AB109-'CSVC 2025-2026'!AB109</f>
        <v>0</v>
      </c>
      <c r="AD109" s="196">
        <v>1</v>
      </c>
      <c r="AE109" s="195">
        <f>AD109-'CSVC 2025-2026'!AD109</f>
        <v>0</v>
      </c>
      <c r="AF109" s="241"/>
    </row>
    <row r="110" spans="1:32" ht="13.2">
      <c r="A110" s="173"/>
      <c r="B110" s="254" t="s">
        <v>159</v>
      </c>
      <c r="C110" s="50"/>
      <c r="D110" s="231"/>
      <c r="E110" s="195">
        <v>0</v>
      </c>
      <c r="F110" s="195">
        <v>0</v>
      </c>
      <c r="G110" s="195"/>
      <c r="H110" s="195"/>
      <c r="I110" s="328"/>
      <c r="J110" s="327"/>
      <c r="K110" s="323"/>
      <c r="L110" s="327"/>
      <c r="M110" s="323"/>
      <c r="N110" s="327">
        <f>M110-'CSVC 2025-2026'!M110</f>
        <v>0</v>
      </c>
      <c r="O110" s="323"/>
      <c r="P110" s="327">
        <f>O110-'CSVC 2025-2026'!O110</f>
        <v>0</v>
      </c>
      <c r="Q110" s="323"/>
      <c r="R110" s="327">
        <f>Q110-'CSVC 2025-2026'!Q110</f>
        <v>0</v>
      </c>
      <c r="S110" s="323"/>
      <c r="T110" s="327">
        <f>S110-'CSVC 2025-2026'!S110</f>
        <v>0</v>
      </c>
      <c r="U110" s="323"/>
      <c r="V110" s="327">
        <f>U110-'CSVC 2025-2026'!U110</f>
        <v>0</v>
      </c>
      <c r="W110" s="323"/>
      <c r="X110" s="327">
        <f>W110-'CSVC 2025-2026'!W110</f>
        <v>0</v>
      </c>
      <c r="Y110" s="327"/>
      <c r="Z110" s="323"/>
      <c r="AA110" s="327">
        <f>Z110-'CSVC 2025-2026'!Z110</f>
        <v>0</v>
      </c>
      <c r="AB110" s="323"/>
      <c r="AC110" s="327">
        <f>AB110-'CSVC 2025-2026'!AB110</f>
        <v>0</v>
      </c>
      <c r="AD110" s="323"/>
      <c r="AE110" s="195">
        <f>AD110-'CSVC 2025-2026'!AD110</f>
        <v>0</v>
      </c>
      <c r="AF110" s="244"/>
    </row>
    <row r="111" spans="1:32" ht="13.2">
      <c r="A111" s="228"/>
      <c r="B111" s="254" t="s">
        <v>163</v>
      </c>
      <c r="C111" s="50"/>
      <c r="D111" s="231">
        <v>17000</v>
      </c>
      <c r="E111" s="195">
        <v>35</v>
      </c>
      <c r="F111" s="195">
        <v>-6</v>
      </c>
      <c r="G111" s="195"/>
      <c r="H111" s="195"/>
      <c r="I111" s="328"/>
      <c r="J111" s="327">
        <f>I111-'CSVC 2025-2026'!I111</f>
        <v>0</v>
      </c>
      <c r="K111" s="323"/>
      <c r="L111" s="327">
        <f>K111-'CSVC 2025-2026'!K111</f>
        <v>0</v>
      </c>
      <c r="M111" s="323">
        <v>150</v>
      </c>
      <c r="N111" s="327">
        <f>M111-'CSVC 2025-2026'!M111</f>
        <v>0</v>
      </c>
      <c r="O111" s="323">
        <v>1</v>
      </c>
      <c r="P111" s="327">
        <f>O111-'CSVC 2025-2026'!O111</f>
        <v>0</v>
      </c>
      <c r="Q111" s="323">
        <v>2</v>
      </c>
      <c r="R111" s="327">
        <f>Q111-'CSVC 2025-2026'!Q111</f>
        <v>0</v>
      </c>
      <c r="S111" s="323">
        <v>200</v>
      </c>
      <c r="T111" s="327">
        <f>S111-'CSVC 2025-2026'!S111</f>
        <v>0</v>
      </c>
      <c r="U111" s="323">
        <v>150</v>
      </c>
      <c r="V111" s="327">
        <f>U111-'CSVC 2025-2026'!U111</f>
        <v>0</v>
      </c>
      <c r="W111" s="323">
        <v>1</v>
      </c>
      <c r="X111" s="327">
        <f>W111-'CSVC 2025-2026'!W111</f>
        <v>0</v>
      </c>
      <c r="Y111" s="327"/>
      <c r="Z111" s="323">
        <v>6000</v>
      </c>
      <c r="AA111" s="327">
        <f>Z111-'CSVC 2025-2026'!Z111</f>
        <v>0</v>
      </c>
      <c r="AB111" s="323">
        <v>2000</v>
      </c>
      <c r="AC111" s="327">
        <f>AB111-'CSVC 2025-2026'!AB111</f>
        <v>0</v>
      </c>
      <c r="AD111" s="323">
        <v>1</v>
      </c>
      <c r="AE111" s="195">
        <f>AD111-'CSVC 2025-2026'!AD111</f>
        <v>0</v>
      </c>
      <c r="AF111" s="233"/>
    </row>
    <row r="112" spans="1:32" s="222" customFormat="1" ht="13.2">
      <c r="A112" s="215">
        <v>3</v>
      </c>
      <c r="B112" s="223" t="s">
        <v>164</v>
      </c>
      <c r="C112" s="220"/>
      <c r="D112" s="218">
        <v>8200</v>
      </c>
      <c r="E112" s="195">
        <v>20</v>
      </c>
      <c r="F112" s="195">
        <v>-2</v>
      </c>
      <c r="G112" s="195"/>
      <c r="H112" s="195"/>
      <c r="I112" s="326">
        <v>10</v>
      </c>
      <c r="J112" s="327">
        <f>I112-'CSVC 2025-2026'!I112</f>
        <v>1</v>
      </c>
      <c r="K112" s="327">
        <v>5</v>
      </c>
      <c r="L112" s="327">
        <f>K112-'CSVC 2025-2026'!K112</f>
        <v>0</v>
      </c>
      <c r="M112" s="327">
        <f>'CSVC 2025-2026'!M112</f>
        <v>50</v>
      </c>
      <c r="N112" s="327">
        <f>M112-'CSVC 2025-2026'!M112</f>
        <v>0</v>
      </c>
      <c r="O112" s="327">
        <v>5</v>
      </c>
      <c r="P112" s="327">
        <f>O112-'CSVC 2025-2026'!O112</f>
        <v>0</v>
      </c>
      <c r="Q112" s="327">
        <v>6</v>
      </c>
      <c r="R112" s="327">
        <f>Q112-'CSVC 2025-2026'!Q112</f>
        <v>1</v>
      </c>
      <c r="S112" s="327">
        <f>'CSVC 2025-2026'!S112</f>
        <v>400</v>
      </c>
      <c r="T112" s="327">
        <f>S112-'CSVC 2025-2026'!S112</f>
        <v>0</v>
      </c>
      <c r="U112" s="327">
        <f>'CSVC 2025-2026'!U112</f>
        <v>150</v>
      </c>
      <c r="V112" s="327">
        <f>U112-'CSVC 2025-2026'!U112</f>
        <v>0</v>
      </c>
      <c r="W112" s="327">
        <v>1</v>
      </c>
      <c r="X112" s="327">
        <f>W112-'CSVC 2025-2026'!W112</f>
        <v>0</v>
      </c>
      <c r="Y112" s="327"/>
      <c r="Z112" s="327">
        <f>'CSVC 2025-2026'!Z112</f>
        <v>1000</v>
      </c>
      <c r="AA112" s="327">
        <f>Z112-'CSVC 2025-2026'!Z112</f>
        <v>0</v>
      </c>
      <c r="AB112" s="327">
        <f>'CSVC 2025-2026'!AB112</f>
        <v>600</v>
      </c>
      <c r="AC112" s="327">
        <f>AB112-'CSVC 2025-2026'!AB112</f>
        <v>0</v>
      </c>
      <c r="AD112" s="327">
        <f>'CSVC 2025-2026'!AD112</f>
        <v>0</v>
      </c>
      <c r="AE112" s="195">
        <f>AD112-'CSVC 2025-2026'!AD112</f>
        <v>0</v>
      </c>
      <c r="AF112" s="236"/>
    </row>
    <row r="113" spans="1:32" s="184" customFormat="1" ht="11.4">
      <c r="A113" s="189" t="s">
        <v>165</v>
      </c>
      <c r="B113" s="190" t="s">
        <v>166</v>
      </c>
      <c r="C113" s="191">
        <f t="shared" ref="C113:AE113" si="43">SUM(C114,C118:C120)</f>
        <v>0</v>
      </c>
      <c r="D113" s="191">
        <f t="shared" si="43"/>
        <v>29196.6</v>
      </c>
      <c r="E113" s="191">
        <f t="shared" si="43"/>
        <v>81</v>
      </c>
      <c r="F113" s="191">
        <f t="shared" si="43"/>
        <v>-11</v>
      </c>
      <c r="G113" s="191">
        <f t="shared" si="43"/>
        <v>0</v>
      </c>
      <c r="H113" s="191">
        <f t="shared" si="43"/>
        <v>0</v>
      </c>
      <c r="I113" s="191">
        <f t="shared" si="43"/>
        <v>26</v>
      </c>
      <c r="J113" s="191">
        <f t="shared" si="43"/>
        <v>0</v>
      </c>
      <c r="K113" s="191">
        <f t="shared" si="43"/>
        <v>20</v>
      </c>
      <c r="L113" s="191">
        <f t="shared" si="43"/>
        <v>0</v>
      </c>
      <c r="M113" s="191">
        <f t="shared" si="43"/>
        <v>460</v>
      </c>
      <c r="N113" s="191">
        <f t="shared" si="43"/>
        <v>0</v>
      </c>
      <c r="O113" s="191">
        <f t="shared" si="43"/>
        <v>14</v>
      </c>
      <c r="P113" s="191">
        <f t="shared" si="43"/>
        <v>0</v>
      </c>
      <c r="Q113" s="191">
        <f t="shared" si="43"/>
        <v>8</v>
      </c>
      <c r="R113" s="191">
        <f t="shared" si="43"/>
        <v>0</v>
      </c>
      <c r="S113" s="191">
        <f t="shared" si="43"/>
        <v>600</v>
      </c>
      <c r="T113" s="191">
        <f t="shared" si="43"/>
        <v>0</v>
      </c>
      <c r="U113" s="191">
        <f t="shared" si="43"/>
        <v>435</v>
      </c>
      <c r="V113" s="191">
        <f t="shared" si="43"/>
        <v>0</v>
      </c>
      <c r="W113" s="191">
        <f t="shared" si="43"/>
        <v>2</v>
      </c>
      <c r="X113" s="191">
        <f t="shared" si="43"/>
        <v>2</v>
      </c>
      <c r="Y113" s="191">
        <f t="shared" si="43"/>
        <v>0</v>
      </c>
      <c r="Z113" s="191">
        <f t="shared" si="43"/>
        <v>7000</v>
      </c>
      <c r="AA113" s="191">
        <f t="shared" si="43"/>
        <v>1500</v>
      </c>
      <c r="AB113" s="191">
        <f t="shared" si="43"/>
        <v>2600</v>
      </c>
      <c r="AC113" s="191">
        <f t="shared" si="43"/>
        <v>1000</v>
      </c>
      <c r="AD113" s="191">
        <f t="shared" si="43"/>
        <v>3</v>
      </c>
      <c r="AE113" s="191">
        <f t="shared" si="43"/>
        <v>0</v>
      </c>
      <c r="AF113" s="192"/>
    </row>
    <row r="114" spans="1:32" s="227" customFormat="1" ht="11.4">
      <c r="A114" s="215">
        <v>1</v>
      </c>
      <c r="B114" s="257" t="s">
        <v>167</v>
      </c>
      <c r="C114" s="195">
        <v>0</v>
      </c>
      <c r="D114" s="195">
        <v>7496.6</v>
      </c>
      <c r="E114" s="195">
        <f>SUM(E115:E116)</f>
        <v>23</v>
      </c>
      <c r="F114" s="195">
        <f t="shared" ref="F114:AE114" si="44">SUM(F115:F116)</f>
        <v>-4</v>
      </c>
      <c r="G114" s="195">
        <f t="shared" si="44"/>
        <v>0</v>
      </c>
      <c r="H114" s="195">
        <f t="shared" si="44"/>
        <v>0</v>
      </c>
      <c r="I114" s="195">
        <f t="shared" si="44"/>
        <v>8</v>
      </c>
      <c r="J114" s="195">
        <f t="shared" si="44"/>
        <v>0</v>
      </c>
      <c r="K114" s="195">
        <f t="shared" si="44"/>
        <v>11</v>
      </c>
      <c r="L114" s="195">
        <f t="shared" si="44"/>
        <v>0</v>
      </c>
      <c r="M114" s="195">
        <f t="shared" si="44"/>
        <v>160</v>
      </c>
      <c r="N114" s="195">
        <f t="shared" si="44"/>
        <v>0</v>
      </c>
      <c r="O114" s="195">
        <f t="shared" si="44"/>
        <v>7</v>
      </c>
      <c r="P114" s="195">
        <f t="shared" si="44"/>
        <v>0</v>
      </c>
      <c r="Q114" s="195">
        <f t="shared" si="44"/>
        <v>0</v>
      </c>
      <c r="R114" s="195">
        <f t="shared" si="44"/>
        <v>0</v>
      </c>
      <c r="S114" s="195">
        <f t="shared" si="44"/>
        <v>0</v>
      </c>
      <c r="T114" s="195">
        <f t="shared" si="44"/>
        <v>0</v>
      </c>
      <c r="U114" s="195">
        <f t="shared" si="44"/>
        <v>275</v>
      </c>
      <c r="V114" s="195">
        <f t="shared" si="44"/>
        <v>0</v>
      </c>
      <c r="W114" s="195">
        <f t="shared" si="44"/>
        <v>0</v>
      </c>
      <c r="X114" s="195">
        <f t="shared" si="44"/>
        <v>0</v>
      </c>
      <c r="Y114" s="195">
        <f t="shared" si="44"/>
        <v>0</v>
      </c>
      <c r="Z114" s="195">
        <f t="shared" si="44"/>
        <v>3000</v>
      </c>
      <c r="AA114" s="195">
        <f t="shared" si="44"/>
        <v>1500</v>
      </c>
      <c r="AB114" s="195">
        <f t="shared" si="44"/>
        <v>1000</v>
      </c>
      <c r="AC114" s="195">
        <f t="shared" si="44"/>
        <v>1000</v>
      </c>
      <c r="AD114" s="195">
        <f t="shared" si="44"/>
        <v>2</v>
      </c>
      <c r="AE114" s="195">
        <f t="shared" si="44"/>
        <v>0</v>
      </c>
      <c r="AF114" s="197"/>
    </row>
    <row r="115" spans="1:32" ht="13.2">
      <c r="A115" s="173"/>
      <c r="B115" s="254" t="s">
        <v>168</v>
      </c>
      <c r="C115" s="50"/>
      <c r="D115" s="231">
        <v>5496.6</v>
      </c>
      <c r="E115" s="195">
        <v>20</v>
      </c>
      <c r="F115" s="195">
        <v>-4</v>
      </c>
      <c r="G115" s="195"/>
      <c r="H115" s="195"/>
      <c r="I115" s="323">
        <v>6</v>
      </c>
      <c r="J115" s="327">
        <f>I115-'CSVC 2025-2026'!I115</f>
        <v>0</v>
      </c>
      <c r="K115" s="323">
        <v>7</v>
      </c>
      <c r="L115" s="327">
        <f>K115-'CSVC 2025-2026'!K115</f>
        <v>0</v>
      </c>
      <c r="M115" s="323">
        <v>100</v>
      </c>
      <c r="N115" s="327">
        <f>M115-'CSVC 2025-2026'!M115</f>
        <v>0</v>
      </c>
      <c r="O115" s="323">
        <v>4</v>
      </c>
      <c r="P115" s="327">
        <f>O115-'CSVC 2025-2026'!O115</f>
        <v>0</v>
      </c>
      <c r="Q115" s="323"/>
      <c r="R115" s="327">
        <f>Q115-'CSVC 2025-2026'!Q115</f>
        <v>0</v>
      </c>
      <c r="S115" s="323"/>
      <c r="T115" s="327">
        <f>S115-'CSVC 2025-2026'!S115</f>
        <v>0</v>
      </c>
      <c r="U115" s="323">
        <v>240</v>
      </c>
      <c r="V115" s="327">
        <f>U115-'CSVC 2025-2026'!U115</f>
        <v>0</v>
      </c>
      <c r="W115" s="323"/>
      <c r="X115" s="327">
        <f>W115-'CSVC 2025-2026'!W115</f>
        <v>0</v>
      </c>
      <c r="Y115" s="327"/>
      <c r="Z115" s="323">
        <v>2000</v>
      </c>
      <c r="AA115" s="327">
        <f>Z115-'CSVC 2025-2026'!Z115</f>
        <v>1000</v>
      </c>
      <c r="AB115" s="323">
        <v>1000</v>
      </c>
      <c r="AC115" s="327">
        <f>AB115-'CSVC 2025-2026'!AB115</f>
        <v>1000</v>
      </c>
      <c r="AD115" s="323">
        <v>1</v>
      </c>
      <c r="AE115" s="195">
        <f>AD115-'CSVC 2025-2026'!AD115</f>
        <v>0</v>
      </c>
      <c r="AF115" s="233"/>
    </row>
    <row r="116" spans="1:32" ht="13.2">
      <c r="A116" s="228"/>
      <c r="B116" s="264" t="s">
        <v>169</v>
      </c>
      <c r="C116" s="50"/>
      <c r="D116" s="231">
        <v>2000</v>
      </c>
      <c r="E116" s="195">
        <v>3</v>
      </c>
      <c r="F116" s="195"/>
      <c r="G116" s="195"/>
      <c r="H116" s="195"/>
      <c r="I116" s="323">
        <v>2</v>
      </c>
      <c r="J116" s="327">
        <f>I116-'CSVC 2025-2026'!I116</f>
        <v>0</v>
      </c>
      <c r="K116" s="323">
        <v>4</v>
      </c>
      <c r="L116" s="327">
        <f>K116-'CSVC 2025-2026'!K116</f>
        <v>0</v>
      </c>
      <c r="M116" s="323">
        <v>60</v>
      </c>
      <c r="N116" s="327">
        <f>M116-'CSVC 2025-2026'!M116</f>
        <v>0</v>
      </c>
      <c r="O116" s="323">
        <v>3</v>
      </c>
      <c r="P116" s="327">
        <f>O116-'CSVC 2025-2026'!O116</f>
        <v>0</v>
      </c>
      <c r="Q116" s="323"/>
      <c r="R116" s="327">
        <f>Q116-'CSVC 2025-2026'!Q116</f>
        <v>0</v>
      </c>
      <c r="S116" s="323"/>
      <c r="T116" s="327">
        <f>S116-'CSVC 2025-2026'!S116</f>
        <v>0</v>
      </c>
      <c r="U116" s="323">
        <v>35</v>
      </c>
      <c r="V116" s="327">
        <f>U116-'CSVC 2025-2026'!U116</f>
        <v>0</v>
      </c>
      <c r="W116" s="323"/>
      <c r="X116" s="327">
        <f>W116-'CSVC 2025-2026'!W116</f>
        <v>0</v>
      </c>
      <c r="Y116" s="327"/>
      <c r="Z116" s="323">
        <v>1000</v>
      </c>
      <c r="AA116" s="327">
        <f>Z116-'CSVC 2025-2026'!Z116</f>
        <v>500</v>
      </c>
      <c r="AB116" s="323">
        <v>0</v>
      </c>
      <c r="AC116" s="327">
        <f>AB116-'CSVC 2025-2026'!AB116</f>
        <v>0</v>
      </c>
      <c r="AD116" s="323">
        <v>1</v>
      </c>
      <c r="AE116" s="195">
        <f>AD116-'CSVC 2025-2026'!AD116</f>
        <v>0</v>
      </c>
      <c r="AF116" s="233"/>
    </row>
    <row r="117" spans="1:32" ht="13.2">
      <c r="A117" s="228"/>
      <c r="B117" s="264" t="s">
        <v>170</v>
      </c>
      <c r="C117" s="50"/>
      <c r="D117" s="231"/>
      <c r="E117" s="195">
        <v>0</v>
      </c>
      <c r="F117" s="195">
        <v>0</v>
      </c>
      <c r="G117" s="195"/>
      <c r="H117" s="195"/>
      <c r="I117" s="323"/>
      <c r="J117" s="327">
        <f>I117-'CSVC 2025-2026'!I117</f>
        <v>0</v>
      </c>
      <c r="K117" s="323"/>
      <c r="L117" s="327">
        <f>K117-'CSVC 2025-2026'!K117</f>
        <v>0</v>
      </c>
      <c r="M117" s="323"/>
      <c r="N117" s="327">
        <f>M117-'CSVC 2025-2026'!M117</f>
        <v>0</v>
      </c>
      <c r="O117" s="323"/>
      <c r="P117" s="327">
        <f>O117-'CSVC 2025-2026'!O117</f>
        <v>0</v>
      </c>
      <c r="Q117" s="323"/>
      <c r="R117" s="327">
        <f>Q117-'CSVC 2025-2026'!Q117</f>
        <v>0</v>
      </c>
      <c r="S117" s="323"/>
      <c r="T117" s="327">
        <f>S117-'CSVC 2025-2026'!S117</f>
        <v>0</v>
      </c>
      <c r="U117" s="323"/>
      <c r="V117" s="327">
        <f>U117-'CSVC 2025-2026'!U117</f>
        <v>0</v>
      </c>
      <c r="W117" s="323"/>
      <c r="X117" s="327">
        <f>W117-'CSVC 2025-2026'!W117</f>
        <v>0</v>
      </c>
      <c r="Y117" s="327"/>
      <c r="Z117" s="323"/>
      <c r="AA117" s="327">
        <f>Z117-'CSVC 2025-2026'!Z117</f>
        <v>0</v>
      </c>
      <c r="AB117" s="323"/>
      <c r="AC117" s="327">
        <f>AB117-'CSVC 2025-2026'!AB117</f>
        <v>0</v>
      </c>
      <c r="AD117" s="323"/>
      <c r="AE117" s="195">
        <f>AD117-'CSVC 2025-2026'!AD117</f>
        <v>0</v>
      </c>
      <c r="AF117" s="244"/>
    </row>
    <row r="118" spans="1:32" ht="13.2">
      <c r="A118" s="228"/>
      <c r="B118" s="216" t="s">
        <v>62</v>
      </c>
      <c r="C118" s="50"/>
      <c r="D118" s="231"/>
      <c r="E118" s="195"/>
      <c r="F118" s="195"/>
      <c r="G118" s="195"/>
      <c r="H118" s="195"/>
      <c r="I118" s="323"/>
      <c r="J118" s="327">
        <f>I118-'CSVC 2025-2026'!I118</f>
        <v>0</v>
      </c>
      <c r="K118" s="323"/>
      <c r="L118" s="327">
        <f>K118-'CSVC 2025-2026'!K118</f>
        <v>0</v>
      </c>
      <c r="M118" s="323"/>
      <c r="N118" s="327">
        <f>M118-'CSVC 2025-2026'!M118</f>
        <v>0</v>
      </c>
      <c r="O118" s="323"/>
      <c r="P118" s="327">
        <f>O118-'CSVC 2025-2026'!O118</f>
        <v>0</v>
      </c>
      <c r="Q118" s="323"/>
      <c r="R118" s="327">
        <f>Q118-'CSVC 2025-2026'!Q118</f>
        <v>0</v>
      </c>
      <c r="S118" s="323"/>
      <c r="T118" s="327">
        <f>S118-'CSVC 2025-2026'!S118</f>
        <v>0</v>
      </c>
      <c r="U118" s="323"/>
      <c r="V118" s="327">
        <f>U118-'CSVC 2025-2026'!U118</f>
        <v>0</v>
      </c>
      <c r="W118" s="323"/>
      <c r="X118" s="327">
        <f>W118-'CSVC 2025-2026'!W118</f>
        <v>0</v>
      </c>
      <c r="Y118" s="327"/>
      <c r="Z118" s="323"/>
      <c r="AA118" s="327">
        <f>Z118-'CSVC 2025-2026'!Z118</f>
        <v>0</v>
      </c>
      <c r="AB118" s="323"/>
      <c r="AC118" s="327">
        <f>AB118-'CSVC 2025-2026'!AB118</f>
        <v>0</v>
      </c>
      <c r="AD118" s="323"/>
      <c r="AE118" s="195">
        <f>AD118-'CSVC 2025-2026'!AD118</f>
        <v>0</v>
      </c>
      <c r="AF118" s="233"/>
    </row>
    <row r="119" spans="1:32" s="222" customFormat="1" ht="13.2">
      <c r="A119" s="215">
        <v>2</v>
      </c>
      <c r="B119" s="257" t="s">
        <v>172</v>
      </c>
      <c r="C119" s="220"/>
      <c r="D119" s="218">
        <v>13300</v>
      </c>
      <c r="E119" s="195">
        <v>37</v>
      </c>
      <c r="F119" s="195">
        <v>-6</v>
      </c>
      <c r="G119" s="195"/>
      <c r="H119" s="195"/>
      <c r="I119" s="326">
        <v>8</v>
      </c>
      <c r="J119" s="327">
        <f>I119-'CSVC 2025-2026'!I119</f>
        <v>0</v>
      </c>
      <c r="K119" s="327">
        <v>4</v>
      </c>
      <c r="L119" s="327">
        <f>K119-'CSVC 2025-2026'!K119</f>
        <v>0</v>
      </c>
      <c r="M119" s="327">
        <v>100</v>
      </c>
      <c r="N119" s="327">
        <f>M119-'CSVC 2025-2026'!M119</f>
        <v>0</v>
      </c>
      <c r="O119" s="327">
        <v>2</v>
      </c>
      <c r="P119" s="327">
        <f>O119-'CSVC 2025-2026'!O119</f>
        <v>0</v>
      </c>
      <c r="Q119" s="327">
        <v>2</v>
      </c>
      <c r="R119" s="327">
        <f>Q119-'CSVC 2025-2026'!Q119</f>
        <v>0</v>
      </c>
      <c r="S119" s="327">
        <v>200</v>
      </c>
      <c r="T119" s="327">
        <f>S119-'CSVC 2025-2026'!S119</f>
        <v>0</v>
      </c>
      <c r="U119" s="327">
        <v>60</v>
      </c>
      <c r="V119" s="327">
        <f>U119-'CSVC 2025-2026'!U119</f>
        <v>0</v>
      </c>
      <c r="W119" s="327">
        <v>1</v>
      </c>
      <c r="X119" s="327">
        <f>W119-'CSVC 2025-2026'!W119</f>
        <v>1</v>
      </c>
      <c r="Y119" s="327"/>
      <c r="Z119" s="327">
        <v>1000</v>
      </c>
      <c r="AA119" s="327">
        <f>Z119-'CSVC 2025-2026'!Z119</f>
        <v>0</v>
      </c>
      <c r="AB119" s="327">
        <v>600</v>
      </c>
      <c r="AC119" s="327">
        <f>AB119-'CSVC 2025-2026'!AB119</f>
        <v>0</v>
      </c>
      <c r="AD119" s="327">
        <v>1</v>
      </c>
      <c r="AE119" s="195">
        <f>AD119-'CSVC 2025-2026'!AD119</f>
        <v>0</v>
      </c>
      <c r="AF119" s="236"/>
    </row>
    <row r="120" spans="1:32" s="222" customFormat="1" ht="13.2">
      <c r="A120" s="215">
        <v>3</v>
      </c>
      <c r="B120" s="223" t="s">
        <v>173</v>
      </c>
      <c r="C120" s="220"/>
      <c r="D120" s="218">
        <v>8400</v>
      </c>
      <c r="E120" s="195">
        <v>21</v>
      </c>
      <c r="F120" s="195">
        <v>-1</v>
      </c>
      <c r="G120" s="195"/>
      <c r="H120" s="195"/>
      <c r="I120" s="326">
        <v>10</v>
      </c>
      <c r="J120" s="327">
        <f>I120-'CSVC 2025-2026'!I120</f>
        <v>0</v>
      </c>
      <c r="K120" s="327">
        <v>5</v>
      </c>
      <c r="L120" s="327">
        <f>K120-'CSVC 2025-2026'!K120</f>
        <v>0</v>
      </c>
      <c r="M120" s="327">
        <f>'CSVC 2025-2026'!M120</f>
        <v>200</v>
      </c>
      <c r="N120" s="327">
        <f>M120-'CSVC 2025-2026'!M120</f>
        <v>0</v>
      </c>
      <c r="O120" s="327">
        <v>5</v>
      </c>
      <c r="P120" s="327">
        <f>O120-'CSVC 2025-2026'!O120</f>
        <v>0</v>
      </c>
      <c r="Q120" s="327">
        <v>6</v>
      </c>
      <c r="R120" s="327">
        <f>Q120-'CSVC 2025-2026'!Q120</f>
        <v>0</v>
      </c>
      <c r="S120" s="327">
        <f>'CSVC 2025-2026'!S120</f>
        <v>400</v>
      </c>
      <c r="T120" s="327">
        <f>S120-'CSVC 2025-2026'!S120</f>
        <v>0</v>
      </c>
      <c r="U120" s="327">
        <f>'CSVC 2025-2026'!U120</f>
        <v>100</v>
      </c>
      <c r="V120" s="327">
        <f>U120-'CSVC 2025-2026'!U120</f>
        <v>0</v>
      </c>
      <c r="W120" s="327">
        <v>1</v>
      </c>
      <c r="X120" s="327">
        <f>W120-'CSVC 2025-2026'!W120</f>
        <v>1</v>
      </c>
      <c r="Y120" s="327"/>
      <c r="Z120" s="327">
        <f>'CSVC 2025-2026'!Z120</f>
        <v>3000</v>
      </c>
      <c r="AA120" s="327">
        <f>Z120-'CSVC 2025-2026'!Z120</f>
        <v>0</v>
      </c>
      <c r="AB120" s="327">
        <f>'CSVC 2025-2026'!AB120</f>
        <v>1000</v>
      </c>
      <c r="AC120" s="327">
        <f>AB120-'CSVC 2025-2026'!AB120</f>
        <v>0</v>
      </c>
      <c r="AD120" s="327">
        <f>'CSVC 2025-2026'!AD120</f>
        <v>0</v>
      </c>
      <c r="AE120" s="195">
        <f>AD120-'CSVC 2025-2026'!AD120</f>
        <v>0</v>
      </c>
      <c r="AF120" s="236"/>
    </row>
    <row r="121" spans="1:32" s="184" customFormat="1" ht="11.4">
      <c r="A121" s="189" t="s">
        <v>174</v>
      </c>
      <c r="B121" s="190" t="s">
        <v>175</v>
      </c>
      <c r="C121" s="191">
        <f t="shared" ref="C121:AE121" si="45">SUM(C122,C127:C129,C132)</f>
        <v>0</v>
      </c>
      <c r="D121" s="191">
        <f t="shared" si="45"/>
        <v>38855.300000000003</v>
      </c>
      <c r="E121" s="191">
        <f t="shared" si="45"/>
        <v>92</v>
      </c>
      <c r="F121" s="191">
        <f t="shared" si="45"/>
        <v>-11</v>
      </c>
      <c r="G121" s="191">
        <f t="shared" si="45"/>
        <v>14</v>
      </c>
      <c r="H121" s="191">
        <f t="shared" si="45"/>
        <v>6</v>
      </c>
      <c r="I121" s="191">
        <f t="shared" si="45"/>
        <v>23</v>
      </c>
      <c r="J121" s="191">
        <f t="shared" si="45"/>
        <v>0</v>
      </c>
      <c r="K121" s="191">
        <f t="shared" si="45"/>
        <v>10</v>
      </c>
      <c r="L121" s="191">
        <f t="shared" si="45"/>
        <v>0</v>
      </c>
      <c r="M121" s="191">
        <f t="shared" si="45"/>
        <v>380</v>
      </c>
      <c r="N121" s="191">
        <f t="shared" si="45"/>
        <v>0</v>
      </c>
      <c r="O121" s="191">
        <f t="shared" si="45"/>
        <v>12</v>
      </c>
      <c r="P121" s="191">
        <f t="shared" si="45"/>
        <v>0</v>
      </c>
      <c r="Q121" s="191">
        <f t="shared" si="45"/>
        <v>6</v>
      </c>
      <c r="R121" s="191">
        <f t="shared" si="45"/>
        <v>0</v>
      </c>
      <c r="S121" s="191">
        <f t="shared" si="45"/>
        <v>1080</v>
      </c>
      <c r="T121" s="191">
        <f t="shared" si="45"/>
        <v>0</v>
      </c>
      <c r="U121" s="191">
        <f t="shared" si="45"/>
        <v>730</v>
      </c>
      <c r="V121" s="191">
        <f t="shared" si="45"/>
        <v>5</v>
      </c>
      <c r="W121" s="191">
        <f t="shared" si="45"/>
        <v>2</v>
      </c>
      <c r="X121" s="191">
        <f t="shared" si="45"/>
        <v>1</v>
      </c>
      <c r="Y121" s="191">
        <f t="shared" si="45"/>
        <v>0</v>
      </c>
      <c r="Z121" s="191">
        <f t="shared" si="45"/>
        <v>8050</v>
      </c>
      <c r="AA121" s="191">
        <f t="shared" si="45"/>
        <v>900</v>
      </c>
      <c r="AB121" s="191">
        <f t="shared" si="45"/>
        <v>2254</v>
      </c>
      <c r="AC121" s="191">
        <f t="shared" si="45"/>
        <v>0</v>
      </c>
      <c r="AD121" s="191">
        <f t="shared" si="45"/>
        <v>3</v>
      </c>
      <c r="AE121" s="191">
        <f t="shared" si="45"/>
        <v>1</v>
      </c>
      <c r="AF121" s="192"/>
    </row>
    <row r="122" spans="1:32" s="267" customFormat="1" ht="11.4">
      <c r="A122" s="215">
        <v>1</v>
      </c>
      <c r="B122" s="257" t="s">
        <v>176</v>
      </c>
      <c r="C122" s="195">
        <v>0</v>
      </c>
      <c r="D122" s="195">
        <v>11156.3</v>
      </c>
      <c r="E122" s="195">
        <f>SUM(E123:E126)</f>
        <v>26</v>
      </c>
      <c r="F122" s="195">
        <f t="shared" ref="F122:AE122" si="46">SUM(F123:F126)</f>
        <v>-10</v>
      </c>
      <c r="G122" s="195">
        <f t="shared" si="46"/>
        <v>14</v>
      </c>
      <c r="H122" s="195">
        <f t="shared" si="46"/>
        <v>6</v>
      </c>
      <c r="I122" s="195">
        <f t="shared" si="46"/>
        <v>1</v>
      </c>
      <c r="J122" s="195">
        <f t="shared" si="46"/>
        <v>0</v>
      </c>
      <c r="K122" s="195">
        <f t="shared" si="46"/>
        <v>1</v>
      </c>
      <c r="L122" s="195">
        <f t="shared" si="46"/>
        <v>0</v>
      </c>
      <c r="M122" s="195">
        <f t="shared" si="46"/>
        <v>100</v>
      </c>
      <c r="N122" s="195">
        <f t="shared" si="46"/>
        <v>0</v>
      </c>
      <c r="O122" s="195">
        <f t="shared" si="46"/>
        <v>4</v>
      </c>
      <c r="P122" s="195">
        <f t="shared" si="46"/>
        <v>0</v>
      </c>
      <c r="Q122" s="195">
        <f t="shared" si="46"/>
        <v>0</v>
      </c>
      <c r="R122" s="195">
        <f t="shared" si="46"/>
        <v>0</v>
      </c>
      <c r="S122" s="195">
        <f t="shared" si="46"/>
        <v>0</v>
      </c>
      <c r="T122" s="195">
        <f t="shared" si="46"/>
        <v>0</v>
      </c>
      <c r="U122" s="195">
        <f t="shared" si="46"/>
        <v>70</v>
      </c>
      <c r="V122" s="195">
        <f t="shared" ref="V122" si="47">SUM(V123:V126)</f>
        <v>5</v>
      </c>
      <c r="W122" s="195">
        <f t="shared" ref="W122" si="48">SUM(W123:W126)</f>
        <v>0</v>
      </c>
      <c r="X122" s="195">
        <f t="shared" ref="X122" si="49">SUM(X123:X126)</f>
        <v>0</v>
      </c>
      <c r="Y122" s="195">
        <f t="shared" ref="Y122" si="50">SUM(Y123:Y126)</f>
        <v>0</v>
      </c>
      <c r="Z122" s="195">
        <f t="shared" ref="Z122" si="51">SUM(Z123:Z126)</f>
        <v>2900</v>
      </c>
      <c r="AA122" s="195">
        <f t="shared" ref="AA122" si="52">SUM(AA123:AA126)</f>
        <v>900</v>
      </c>
      <c r="AB122" s="195">
        <f t="shared" ref="AB122" si="53">SUM(AB123:AB126)</f>
        <v>0</v>
      </c>
      <c r="AC122" s="195">
        <f t="shared" ref="AC122" si="54">SUM(AC123:AC126)</f>
        <v>0</v>
      </c>
      <c r="AD122" s="195">
        <f t="shared" ref="AD122" si="55">SUM(AD123:AD126)</f>
        <v>2</v>
      </c>
      <c r="AE122" s="195">
        <f t="shared" si="46"/>
        <v>0</v>
      </c>
      <c r="AF122" s="266"/>
    </row>
    <row r="123" spans="1:32" s="268" customFormat="1" ht="13.2">
      <c r="B123" s="254" t="s">
        <v>177</v>
      </c>
      <c r="C123" s="50"/>
      <c r="D123" s="231">
        <v>9500</v>
      </c>
      <c r="E123" s="195">
        <v>18</v>
      </c>
      <c r="F123" s="195">
        <v>-8</v>
      </c>
      <c r="G123" s="195">
        <v>8</v>
      </c>
      <c r="H123" s="195"/>
      <c r="I123" s="323">
        <v>0</v>
      </c>
      <c r="J123" s="327">
        <f>I123-'CSVC 2025-2026'!I123</f>
        <v>0</v>
      </c>
      <c r="K123" s="323">
        <v>0</v>
      </c>
      <c r="L123" s="327">
        <f>K123-'CSVC 2025-2026'!K123</f>
        <v>0</v>
      </c>
      <c r="M123" s="323">
        <v>50</v>
      </c>
      <c r="N123" s="327">
        <f>M123-'CSVC 2025-2026'!M123</f>
        <v>0</v>
      </c>
      <c r="O123" s="323">
        <v>2</v>
      </c>
      <c r="P123" s="327">
        <f>O123-'CSVC 2025-2026'!O123</f>
        <v>0</v>
      </c>
      <c r="Q123" s="323"/>
      <c r="R123" s="327">
        <f>Q123-'CSVC 2025-2026'!Q123</f>
        <v>0</v>
      </c>
      <c r="S123" s="323"/>
      <c r="T123" s="327">
        <f>S123-'CSVC 2025-2026'!S123</f>
        <v>0</v>
      </c>
      <c r="U123" s="323">
        <v>35</v>
      </c>
      <c r="V123" s="327">
        <f>U123-'CSVC 2025-2026'!U123</f>
        <v>0</v>
      </c>
      <c r="W123" s="323"/>
      <c r="X123" s="327">
        <f>W123-'CSVC 2025-2026'!W123</f>
        <v>0</v>
      </c>
      <c r="Y123" s="327"/>
      <c r="Z123" s="323">
        <v>1900</v>
      </c>
      <c r="AA123" s="327">
        <f>Z123-'CSVC 2025-2026'!Z123</f>
        <v>900</v>
      </c>
      <c r="AB123" s="323">
        <v>0</v>
      </c>
      <c r="AC123" s="327">
        <f>AB123-'CSVC 2025-2026'!AB123</f>
        <v>0</v>
      </c>
      <c r="AD123" s="323">
        <v>1</v>
      </c>
      <c r="AE123" s="195">
        <f>AD123-'CSVC 2025-2026'!AD123</f>
        <v>0</v>
      </c>
      <c r="AF123" s="252"/>
    </row>
    <row r="124" spans="1:32" s="268" customFormat="1" ht="13.2">
      <c r="A124" s="228"/>
      <c r="B124" s="264" t="s">
        <v>178</v>
      </c>
      <c r="C124" s="50"/>
      <c r="D124" s="231">
        <v>1656.3</v>
      </c>
      <c r="E124" s="195">
        <v>8</v>
      </c>
      <c r="F124" s="195">
        <v>-2</v>
      </c>
      <c r="G124" s="195">
        <v>6</v>
      </c>
      <c r="H124" s="195">
        <v>6</v>
      </c>
      <c r="I124" s="323">
        <v>1</v>
      </c>
      <c r="J124" s="327">
        <f>I124-'CSVC 2025-2026'!I124</f>
        <v>0</v>
      </c>
      <c r="K124" s="323">
        <v>1</v>
      </c>
      <c r="L124" s="327">
        <f>K124-'CSVC 2025-2026'!K124</f>
        <v>0</v>
      </c>
      <c r="M124" s="323">
        <v>50</v>
      </c>
      <c r="N124" s="327">
        <f>M124-'CSVC 2025-2026'!M124</f>
        <v>0</v>
      </c>
      <c r="O124" s="323">
        <v>2</v>
      </c>
      <c r="P124" s="327">
        <f>O124-'CSVC 2025-2026'!O124</f>
        <v>0</v>
      </c>
      <c r="Q124" s="323"/>
      <c r="R124" s="327">
        <f>Q124-'CSVC 2025-2026'!Q124</f>
        <v>0</v>
      </c>
      <c r="S124" s="323"/>
      <c r="T124" s="327">
        <f>S124-'CSVC 2025-2026'!S124</f>
        <v>0</v>
      </c>
      <c r="U124" s="323">
        <v>35</v>
      </c>
      <c r="V124" s="327">
        <f>U124-'CSVC 2025-2026'!U124</f>
        <v>5</v>
      </c>
      <c r="W124" s="323"/>
      <c r="X124" s="327">
        <f>W124-'CSVC 2025-2026'!W124</f>
        <v>0</v>
      </c>
      <c r="Y124" s="327"/>
      <c r="Z124" s="323">
        <v>1000</v>
      </c>
      <c r="AA124" s="327">
        <f>Z124-'CSVC 2025-2026'!Z124</f>
        <v>0</v>
      </c>
      <c r="AB124" s="323">
        <v>0</v>
      </c>
      <c r="AC124" s="327">
        <f>AB124-'CSVC 2025-2026'!AB124</f>
        <v>0</v>
      </c>
      <c r="AD124" s="323">
        <v>1</v>
      </c>
      <c r="AE124" s="195">
        <f>AD124-'CSVC 2025-2026'!AD124</f>
        <v>0</v>
      </c>
      <c r="AF124" s="252"/>
    </row>
    <row r="125" spans="1:32" s="268" customFormat="1" ht="13.2">
      <c r="A125" s="228"/>
      <c r="B125" s="264" t="s">
        <v>179</v>
      </c>
      <c r="C125" s="50"/>
      <c r="D125" s="231"/>
      <c r="E125" s="195">
        <v>0</v>
      </c>
      <c r="F125" s="195"/>
      <c r="G125" s="195"/>
      <c r="H125" s="195"/>
      <c r="I125" s="323"/>
      <c r="J125" s="327"/>
      <c r="K125" s="323"/>
      <c r="L125" s="327"/>
      <c r="M125" s="323"/>
      <c r="N125" s="327"/>
      <c r="O125" s="323"/>
      <c r="P125" s="327"/>
      <c r="Q125" s="323"/>
      <c r="R125" s="327"/>
      <c r="S125" s="323"/>
      <c r="T125" s="327"/>
      <c r="U125" s="323"/>
      <c r="V125" s="327"/>
      <c r="W125" s="323"/>
      <c r="X125" s="327"/>
      <c r="Y125" s="327"/>
      <c r="Z125" s="323"/>
      <c r="AA125" s="327"/>
      <c r="AB125" s="323"/>
      <c r="AC125" s="327"/>
      <c r="AD125" s="323"/>
      <c r="AE125" s="195"/>
      <c r="AF125" s="407"/>
    </row>
    <row r="126" spans="1:32" s="268" customFormat="1" ht="13.2">
      <c r="A126" s="228"/>
      <c r="B126" s="264" t="s">
        <v>181</v>
      </c>
      <c r="C126" s="50"/>
      <c r="D126" s="231"/>
      <c r="E126" s="195">
        <v>0</v>
      </c>
      <c r="F126" s="195"/>
      <c r="G126" s="195"/>
      <c r="H126" s="195"/>
      <c r="I126" s="323"/>
      <c r="J126" s="327"/>
      <c r="K126" s="323"/>
      <c r="L126" s="327"/>
      <c r="M126" s="323"/>
      <c r="N126" s="327"/>
      <c r="O126" s="323"/>
      <c r="P126" s="327"/>
      <c r="Q126" s="323"/>
      <c r="R126" s="327"/>
      <c r="S126" s="323"/>
      <c r="T126" s="327"/>
      <c r="U126" s="323"/>
      <c r="V126" s="327"/>
      <c r="W126" s="323"/>
      <c r="X126" s="327"/>
      <c r="Y126" s="327"/>
      <c r="Z126" s="323"/>
      <c r="AA126" s="327"/>
      <c r="AB126" s="323"/>
      <c r="AC126" s="327"/>
      <c r="AD126" s="323"/>
      <c r="AE126" s="195"/>
      <c r="AF126" s="408"/>
    </row>
    <row r="127" spans="1:32" s="269" customFormat="1" ht="13.2">
      <c r="A127" s="215">
        <v>2</v>
      </c>
      <c r="B127" s="257" t="s">
        <v>182</v>
      </c>
      <c r="C127" s="220"/>
      <c r="D127" s="218">
        <v>7200</v>
      </c>
      <c r="E127" s="195"/>
      <c r="F127" s="195"/>
      <c r="G127" s="195"/>
      <c r="H127" s="195"/>
      <c r="I127" s="327"/>
      <c r="J127" s="327"/>
      <c r="K127" s="327"/>
      <c r="L127" s="327"/>
      <c r="M127" s="327"/>
      <c r="N127" s="327"/>
      <c r="O127" s="327"/>
      <c r="P127" s="327"/>
      <c r="Q127" s="327"/>
      <c r="R127" s="327"/>
      <c r="S127" s="327"/>
      <c r="T127" s="327"/>
      <c r="U127" s="327"/>
      <c r="V127" s="327"/>
      <c r="W127" s="327"/>
      <c r="X127" s="327"/>
      <c r="Y127" s="327"/>
      <c r="Z127" s="327"/>
      <c r="AA127" s="327"/>
      <c r="AB127" s="327"/>
      <c r="AC127" s="327"/>
      <c r="AD127" s="327"/>
      <c r="AE127" s="195"/>
      <c r="AF127" s="241"/>
    </row>
    <row r="128" spans="1:32" s="268" customFormat="1" ht="13.2">
      <c r="A128" s="228"/>
      <c r="B128" s="216" t="s">
        <v>62</v>
      </c>
      <c r="C128" s="50"/>
      <c r="D128" s="231"/>
      <c r="E128" s="195"/>
      <c r="F128" s="195"/>
      <c r="G128" s="195"/>
      <c r="H128" s="195"/>
      <c r="I128" s="323"/>
      <c r="J128" s="327"/>
      <c r="K128" s="323"/>
      <c r="L128" s="327"/>
      <c r="M128" s="323"/>
      <c r="N128" s="327"/>
      <c r="O128" s="323"/>
      <c r="P128" s="327"/>
      <c r="Q128" s="323"/>
      <c r="R128" s="327"/>
      <c r="S128" s="323"/>
      <c r="T128" s="327"/>
      <c r="U128" s="323"/>
      <c r="V128" s="327"/>
      <c r="W128" s="323"/>
      <c r="X128" s="327"/>
      <c r="Y128" s="327"/>
      <c r="Z128" s="323"/>
      <c r="AA128" s="327"/>
      <c r="AB128" s="323"/>
      <c r="AC128" s="327"/>
      <c r="AD128" s="323"/>
      <c r="AE128" s="195"/>
      <c r="AF128" s="252"/>
    </row>
    <row r="129" spans="1:32" s="269" customFormat="1" ht="13.2">
      <c r="A129" s="215">
        <v>3</v>
      </c>
      <c r="B129" s="257" t="s">
        <v>183</v>
      </c>
      <c r="C129" s="217">
        <v>0</v>
      </c>
      <c r="D129" s="217">
        <v>13325</v>
      </c>
      <c r="E129" s="195">
        <v>41</v>
      </c>
      <c r="F129" s="195">
        <v>-2</v>
      </c>
      <c r="G129" s="195"/>
      <c r="H129" s="195"/>
      <c r="I129" s="196">
        <v>12</v>
      </c>
      <c r="J129" s="327">
        <f>I129-'CSVC 2025-2026'!I129</f>
        <v>0</v>
      </c>
      <c r="K129" s="196">
        <v>4</v>
      </c>
      <c r="L129" s="327">
        <f>K129-'CSVC 2025-2026'!K129</f>
        <v>0</v>
      </c>
      <c r="M129" s="196">
        <v>70</v>
      </c>
      <c r="N129" s="327">
        <f>M129-'CSVC 2025-2026'!M129</f>
        <v>0</v>
      </c>
      <c r="O129" s="196">
        <v>3</v>
      </c>
      <c r="P129" s="327">
        <f>O129-'CSVC 2025-2026'!O129</f>
        <v>0</v>
      </c>
      <c r="Q129" s="196">
        <v>0</v>
      </c>
      <c r="R129" s="327">
        <f>Q129-'CSVC 2025-2026'!Q129</f>
        <v>0</v>
      </c>
      <c r="S129" s="196">
        <v>240</v>
      </c>
      <c r="T129" s="327">
        <f>S129-'CSVC 2025-2026'!S129</f>
        <v>0</v>
      </c>
      <c r="U129" s="196">
        <v>210</v>
      </c>
      <c r="V129" s="327">
        <f>U129-'CSVC 2025-2026'!U129</f>
        <v>0</v>
      </c>
      <c r="W129" s="196">
        <v>1</v>
      </c>
      <c r="X129" s="327">
        <f>W129-'CSVC 2025-2026'!W129</f>
        <v>1</v>
      </c>
      <c r="Y129" s="327"/>
      <c r="Z129" s="196">
        <v>3150</v>
      </c>
      <c r="AA129" s="327">
        <f>Z129-'CSVC 2025-2026'!Z129</f>
        <v>0</v>
      </c>
      <c r="AB129" s="196">
        <v>1000</v>
      </c>
      <c r="AC129" s="327">
        <f>AB129-'CSVC 2025-2026'!AB129</f>
        <v>0</v>
      </c>
      <c r="AD129" s="196">
        <v>1</v>
      </c>
      <c r="AE129" s="195">
        <f>AD129-'CSVC 2025-2026'!AD129</f>
        <v>1</v>
      </c>
      <c r="AF129" s="241"/>
    </row>
    <row r="130" spans="1:32" s="268" customFormat="1" ht="13.2">
      <c r="B130" s="254" t="s">
        <v>177</v>
      </c>
      <c r="C130" s="50"/>
      <c r="D130" s="231">
        <v>9300</v>
      </c>
      <c r="E130" s="195">
        <v>30</v>
      </c>
      <c r="F130" s="195">
        <v>-1</v>
      </c>
      <c r="G130" s="195"/>
      <c r="H130" s="195"/>
      <c r="I130" s="328">
        <v>8</v>
      </c>
      <c r="J130" s="327">
        <f>I130-'CSVC 2025-2026'!I130</f>
        <v>0</v>
      </c>
      <c r="K130" s="323">
        <v>3</v>
      </c>
      <c r="L130" s="327">
        <f>K130-'CSVC 2025-2026'!K130</f>
        <v>0</v>
      </c>
      <c r="M130" s="323">
        <v>40</v>
      </c>
      <c r="N130" s="327">
        <f>M130-'CSVC 2025-2026'!M130</f>
        <v>0</v>
      </c>
      <c r="O130" s="323">
        <v>2</v>
      </c>
      <c r="P130" s="327">
        <f>O130-'CSVC 2025-2026'!O130</f>
        <v>0</v>
      </c>
      <c r="Q130" s="323"/>
      <c r="R130" s="327">
        <f>Q130-'CSVC 2025-2026'!Q130</f>
        <v>0</v>
      </c>
      <c r="S130" s="323">
        <v>160</v>
      </c>
      <c r="T130" s="327">
        <f>S130-'CSVC 2025-2026'!S130</f>
        <v>0</v>
      </c>
      <c r="U130" s="323">
        <v>150</v>
      </c>
      <c r="V130" s="327">
        <f>U130-'CSVC 2025-2026'!U130</f>
        <v>0</v>
      </c>
      <c r="W130" s="323">
        <v>1</v>
      </c>
      <c r="X130" s="327">
        <f>W130-'CSVC 2025-2026'!W130</f>
        <v>1</v>
      </c>
      <c r="Y130" s="327"/>
      <c r="Z130" s="323">
        <v>3000</v>
      </c>
      <c r="AA130" s="327">
        <f>Z130-'CSVC 2025-2026'!Z130</f>
        <v>0</v>
      </c>
      <c r="AB130" s="323">
        <v>1000</v>
      </c>
      <c r="AC130" s="327">
        <f>AB130-'CSVC 2025-2026'!AB130</f>
        <v>0</v>
      </c>
      <c r="AD130" s="323">
        <v>1</v>
      </c>
      <c r="AE130" s="195">
        <f>AD130-'CSVC 2025-2026'!AD130</f>
        <v>1</v>
      </c>
      <c r="AF130" s="270"/>
    </row>
    <row r="131" spans="1:32" s="268" customFormat="1" ht="13.2">
      <c r="A131" s="228"/>
      <c r="B131" s="264" t="s">
        <v>184</v>
      </c>
      <c r="C131" s="50"/>
      <c r="D131" s="231">
        <v>4025</v>
      </c>
      <c r="E131" s="195">
        <v>11</v>
      </c>
      <c r="F131" s="195">
        <v>-1</v>
      </c>
      <c r="G131" s="195"/>
      <c r="H131" s="195"/>
      <c r="I131" s="328">
        <v>4</v>
      </c>
      <c r="J131" s="327">
        <f>I131-'CSVC 2025-2026'!I131</f>
        <v>0</v>
      </c>
      <c r="K131" s="323">
        <v>1</v>
      </c>
      <c r="L131" s="327">
        <f>K131-'CSVC 2025-2026'!K131</f>
        <v>0</v>
      </c>
      <c r="M131" s="323">
        <v>30</v>
      </c>
      <c r="N131" s="327">
        <f>M131-'CSVC 2025-2026'!M131</f>
        <v>0</v>
      </c>
      <c r="O131" s="323">
        <v>1</v>
      </c>
      <c r="P131" s="327">
        <f>O131-'CSVC 2025-2026'!O131</f>
        <v>0</v>
      </c>
      <c r="Q131" s="323"/>
      <c r="R131" s="327">
        <f>Q131-'CSVC 2025-2026'!Q131</f>
        <v>0</v>
      </c>
      <c r="S131" s="323">
        <v>80</v>
      </c>
      <c r="T131" s="327">
        <f>S131-'CSVC 2025-2026'!S131</f>
        <v>0</v>
      </c>
      <c r="U131" s="323">
        <v>60</v>
      </c>
      <c r="V131" s="327">
        <f>U131-'CSVC 2025-2026'!U131</f>
        <v>0</v>
      </c>
      <c r="W131" s="323"/>
      <c r="X131" s="327">
        <f>W131-'CSVC 2025-2026'!W131</f>
        <v>0</v>
      </c>
      <c r="Y131" s="327"/>
      <c r="Z131" s="323">
        <v>150</v>
      </c>
      <c r="AA131" s="327">
        <f>Z131-'CSVC 2025-2026'!Z131</f>
        <v>0</v>
      </c>
      <c r="AB131" s="323"/>
      <c r="AC131" s="327">
        <f>AB131-'CSVC 2025-2026'!AB131</f>
        <v>0</v>
      </c>
      <c r="AD131" s="323"/>
      <c r="AE131" s="195">
        <f>AD131-'CSVC 2025-2026'!AD131</f>
        <v>0</v>
      </c>
      <c r="AF131" s="271"/>
    </row>
    <row r="132" spans="1:32" s="222" customFormat="1" ht="13.2">
      <c r="A132" s="215">
        <v>4</v>
      </c>
      <c r="B132" s="223" t="s">
        <v>185</v>
      </c>
      <c r="C132" s="220"/>
      <c r="D132" s="218">
        <v>7174</v>
      </c>
      <c r="E132" s="195">
        <v>25</v>
      </c>
      <c r="F132" s="195">
        <v>1</v>
      </c>
      <c r="G132" s="195"/>
      <c r="H132" s="195"/>
      <c r="I132" s="324">
        <v>10</v>
      </c>
      <c r="J132" s="327">
        <f>I132-'CSVC 2025-2026'!I132</f>
        <v>0</v>
      </c>
      <c r="K132" s="325">
        <v>5</v>
      </c>
      <c r="L132" s="327">
        <f>K132-'CSVC 2025-2026'!K132</f>
        <v>0</v>
      </c>
      <c r="M132" s="325">
        <v>210</v>
      </c>
      <c r="N132" s="327">
        <f>M132-'CSVC 2025-2026'!M132</f>
        <v>0</v>
      </c>
      <c r="O132" s="325">
        <v>5</v>
      </c>
      <c r="P132" s="327">
        <f>O132-'CSVC 2025-2026'!O132</f>
        <v>0</v>
      </c>
      <c r="Q132" s="325">
        <v>6</v>
      </c>
      <c r="R132" s="327">
        <f>Q132-'CSVC 2025-2026'!Q132</f>
        <v>0</v>
      </c>
      <c r="S132" s="325">
        <v>840</v>
      </c>
      <c r="T132" s="327">
        <f>S132-'CSVC 2025-2026'!S132</f>
        <v>0</v>
      </c>
      <c r="U132" s="325">
        <v>450</v>
      </c>
      <c r="V132" s="327">
        <f>U132-'CSVC 2025-2026'!U132</f>
        <v>0</v>
      </c>
      <c r="W132" s="325">
        <v>1</v>
      </c>
      <c r="X132" s="327">
        <f>W132-'CSVC 2025-2026'!W132</f>
        <v>0</v>
      </c>
      <c r="Y132" s="327"/>
      <c r="Z132" s="325">
        <v>2000</v>
      </c>
      <c r="AA132" s="327">
        <f>Z132-'CSVC 2025-2026'!Z132</f>
        <v>0</v>
      </c>
      <c r="AB132" s="325">
        <v>1254</v>
      </c>
      <c r="AC132" s="327">
        <f>AB132-'CSVC 2025-2026'!AB132</f>
        <v>0</v>
      </c>
      <c r="AD132" s="325"/>
      <c r="AE132" s="195">
        <f>AD132-'CSVC 2025-2026'!AD132</f>
        <v>0</v>
      </c>
      <c r="AF132" s="272"/>
    </row>
    <row r="133" spans="1:32" s="273" customFormat="1" ht="11.4">
      <c r="A133" s="189" t="s">
        <v>186</v>
      </c>
      <c r="B133" s="190" t="s">
        <v>187</v>
      </c>
      <c r="C133" s="191">
        <f t="shared" ref="C133:AE133" si="56">SUM(C134,C140:C142)</f>
        <v>0</v>
      </c>
      <c r="D133" s="191">
        <f t="shared" si="56"/>
        <v>31300</v>
      </c>
      <c r="E133" s="191">
        <f t="shared" si="56"/>
        <v>86</v>
      </c>
      <c r="F133" s="191">
        <f t="shared" si="56"/>
        <v>-17</v>
      </c>
      <c r="G133" s="191">
        <f t="shared" si="56"/>
        <v>0</v>
      </c>
      <c r="H133" s="191">
        <f t="shared" si="56"/>
        <v>0</v>
      </c>
      <c r="I133" s="191">
        <f t="shared" si="56"/>
        <v>23</v>
      </c>
      <c r="J133" s="191">
        <f t="shared" si="56"/>
        <v>5</v>
      </c>
      <c r="K133" s="191">
        <f t="shared" si="56"/>
        <v>20</v>
      </c>
      <c r="L133" s="191">
        <f t="shared" si="56"/>
        <v>4</v>
      </c>
      <c r="M133" s="191">
        <f t="shared" si="56"/>
        <v>460</v>
      </c>
      <c r="N133" s="191">
        <f t="shared" si="56"/>
        <v>60</v>
      </c>
      <c r="O133" s="191">
        <f t="shared" si="56"/>
        <v>12</v>
      </c>
      <c r="P133" s="191">
        <f t="shared" si="56"/>
        <v>2</v>
      </c>
      <c r="Q133" s="191">
        <f t="shared" si="56"/>
        <v>8</v>
      </c>
      <c r="R133" s="191">
        <f t="shared" si="56"/>
        <v>1</v>
      </c>
      <c r="S133" s="191">
        <f t="shared" si="56"/>
        <v>450</v>
      </c>
      <c r="T133" s="191">
        <f t="shared" si="56"/>
        <v>0</v>
      </c>
      <c r="U133" s="191">
        <f t="shared" si="56"/>
        <v>620</v>
      </c>
      <c r="V133" s="191">
        <f t="shared" si="56"/>
        <v>35</v>
      </c>
      <c r="W133" s="191">
        <f t="shared" si="56"/>
        <v>2</v>
      </c>
      <c r="X133" s="191">
        <f t="shared" si="56"/>
        <v>1</v>
      </c>
      <c r="Y133" s="191">
        <f t="shared" si="56"/>
        <v>0</v>
      </c>
      <c r="Z133" s="191">
        <f t="shared" si="56"/>
        <v>11800</v>
      </c>
      <c r="AA133" s="191">
        <f t="shared" si="56"/>
        <v>300</v>
      </c>
      <c r="AB133" s="191">
        <f t="shared" si="56"/>
        <v>3600</v>
      </c>
      <c r="AC133" s="191">
        <f t="shared" si="56"/>
        <v>200</v>
      </c>
      <c r="AD133" s="191">
        <f t="shared" si="56"/>
        <v>2</v>
      </c>
      <c r="AE133" s="191">
        <f t="shared" si="56"/>
        <v>0</v>
      </c>
      <c r="AF133" s="192"/>
    </row>
    <row r="134" spans="1:32" s="267" customFormat="1" ht="11.4">
      <c r="A134" s="215">
        <v>1</v>
      </c>
      <c r="B134" s="257" t="s">
        <v>188</v>
      </c>
      <c r="C134" s="195">
        <v>0</v>
      </c>
      <c r="D134" s="195">
        <v>13000</v>
      </c>
      <c r="E134" s="195">
        <v>26</v>
      </c>
      <c r="F134" s="195">
        <f>SUM(F135:F139)</f>
        <v>-14</v>
      </c>
      <c r="G134" s="195">
        <f t="shared" ref="G134:AD134" si="57">SUM(G135:G139)</f>
        <v>0</v>
      </c>
      <c r="H134" s="195">
        <f t="shared" si="57"/>
        <v>0</v>
      </c>
      <c r="I134" s="195">
        <f t="shared" si="57"/>
        <v>5</v>
      </c>
      <c r="J134" s="195">
        <f t="shared" si="57"/>
        <v>1</v>
      </c>
      <c r="K134" s="195">
        <f t="shared" si="57"/>
        <v>11</v>
      </c>
      <c r="L134" s="195">
        <f t="shared" si="57"/>
        <v>4</v>
      </c>
      <c r="M134" s="195">
        <f t="shared" si="57"/>
        <v>260</v>
      </c>
      <c r="N134" s="195">
        <f t="shared" si="57"/>
        <v>60</v>
      </c>
      <c r="O134" s="195">
        <f t="shared" si="57"/>
        <v>6</v>
      </c>
      <c r="P134" s="195">
        <f t="shared" si="57"/>
        <v>2</v>
      </c>
      <c r="Q134" s="195">
        <f t="shared" si="57"/>
        <v>0</v>
      </c>
      <c r="R134" s="195">
        <f t="shared" si="57"/>
        <v>0</v>
      </c>
      <c r="S134" s="195">
        <f t="shared" si="57"/>
        <v>0</v>
      </c>
      <c r="T134" s="195">
        <f t="shared" si="57"/>
        <v>0</v>
      </c>
      <c r="U134" s="195">
        <f t="shared" si="57"/>
        <v>395</v>
      </c>
      <c r="V134" s="195">
        <f t="shared" si="57"/>
        <v>35</v>
      </c>
      <c r="W134" s="195">
        <f t="shared" si="57"/>
        <v>0</v>
      </c>
      <c r="X134" s="327">
        <f>W134-'CSVC 2025-2026'!W134</f>
        <v>0</v>
      </c>
      <c r="Y134" s="327"/>
      <c r="Z134" s="195">
        <f t="shared" si="57"/>
        <v>3300</v>
      </c>
      <c r="AA134" s="195">
        <f t="shared" si="57"/>
        <v>300</v>
      </c>
      <c r="AB134" s="195">
        <f t="shared" si="57"/>
        <v>2200</v>
      </c>
      <c r="AC134" s="195">
        <f t="shared" si="57"/>
        <v>200</v>
      </c>
      <c r="AD134" s="195">
        <f t="shared" si="57"/>
        <v>1</v>
      </c>
      <c r="AE134" s="195">
        <f>AD134-'CSVC 2025-2026'!AD134</f>
        <v>0</v>
      </c>
      <c r="AF134" s="266"/>
    </row>
    <row r="135" spans="1:32" ht="13.2">
      <c r="A135" s="173"/>
      <c r="B135" s="254" t="s">
        <v>189</v>
      </c>
      <c r="C135" s="50"/>
      <c r="D135" s="231"/>
      <c r="E135" s="195">
        <v>0</v>
      </c>
      <c r="F135" s="195"/>
      <c r="G135" s="195"/>
      <c r="H135" s="195"/>
      <c r="I135" s="328"/>
      <c r="J135" s="327"/>
      <c r="K135" s="323"/>
      <c r="L135" s="327"/>
      <c r="M135" s="323"/>
      <c r="N135" s="327"/>
      <c r="O135" s="323"/>
      <c r="P135" s="327"/>
      <c r="Q135" s="323"/>
      <c r="R135" s="327"/>
      <c r="S135" s="323"/>
      <c r="T135" s="327"/>
      <c r="U135" s="323"/>
      <c r="V135" s="327"/>
      <c r="W135" s="323"/>
      <c r="X135" s="327"/>
      <c r="Y135" s="327"/>
      <c r="Z135" s="323"/>
      <c r="AA135" s="327"/>
      <c r="AB135" s="323"/>
      <c r="AC135" s="327"/>
      <c r="AD135" s="323"/>
      <c r="AE135" s="195">
        <f>AD135-'CSVC 2025-2026'!AD135</f>
        <v>0</v>
      </c>
      <c r="AF135" s="274"/>
    </row>
    <row r="136" spans="1:32" ht="13.2">
      <c r="A136" s="228"/>
      <c r="B136" s="254" t="s">
        <v>191</v>
      </c>
      <c r="C136" s="50"/>
      <c r="D136" s="231"/>
      <c r="E136" s="195"/>
      <c r="F136" s="195"/>
      <c r="G136" s="195"/>
      <c r="H136" s="195"/>
      <c r="I136" s="328"/>
      <c r="J136" s="327">
        <f>I136-'CSVC 2025-2026'!I136</f>
        <v>0</v>
      </c>
      <c r="K136" s="323"/>
      <c r="L136" s="327">
        <f>K136-'CSVC 2025-2026'!K136</f>
        <v>0</v>
      </c>
      <c r="M136" s="323"/>
      <c r="N136" s="327">
        <f>M136-'CSVC 2025-2026'!M136</f>
        <v>0</v>
      </c>
      <c r="O136" s="323"/>
      <c r="P136" s="327">
        <f>O136-'CSVC 2025-2026'!O136</f>
        <v>0</v>
      </c>
      <c r="Q136" s="323"/>
      <c r="R136" s="327">
        <f>Q136-'CSVC 2025-2026'!Q136</f>
        <v>0</v>
      </c>
      <c r="S136" s="323"/>
      <c r="T136" s="327">
        <f>S136-'CSVC 2025-2026'!S136</f>
        <v>0</v>
      </c>
      <c r="U136" s="323"/>
      <c r="V136" s="327"/>
      <c r="W136" s="323"/>
      <c r="X136" s="327">
        <f>W136-'CSVC 2025-2026'!W136</f>
        <v>0</v>
      </c>
      <c r="Y136" s="327"/>
      <c r="Z136" s="323"/>
      <c r="AA136" s="327">
        <f>Z136-'CSVC 2025-2026'!Z136</f>
        <v>0</v>
      </c>
      <c r="AB136" s="323"/>
      <c r="AC136" s="327">
        <f>AB136-'CSVC 2025-2026'!AB136</f>
        <v>0</v>
      </c>
      <c r="AD136" s="323"/>
      <c r="AE136" s="195">
        <f>AD136-'CSVC 2025-2026'!AD136</f>
        <v>0</v>
      </c>
      <c r="AF136" s="233"/>
    </row>
    <row r="137" spans="1:32" ht="13.2">
      <c r="A137" s="228"/>
      <c r="B137" s="358" t="s">
        <v>192</v>
      </c>
      <c r="C137" s="50"/>
      <c r="D137" s="231">
        <v>13000</v>
      </c>
      <c r="E137" s="195">
        <v>26</v>
      </c>
      <c r="F137" s="195">
        <v>-14</v>
      </c>
      <c r="G137" s="195"/>
      <c r="H137" s="195"/>
      <c r="I137" s="328">
        <v>5</v>
      </c>
      <c r="J137" s="327">
        <f>I137-'CSVC 2025-2026'!I137</f>
        <v>1</v>
      </c>
      <c r="K137" s="323">
        <v>11</v>
      </c>
      <c r="L137" s="327">
        <f>K137-'CSVC 2025-2026'!K137</f>
        <v>4</v>
      </c>
      <c r="M137" s="323">
        <v>260</v>
      </c>
      <c r="N137" s="327">
        <f>M137-'CSVC 2025-2026'!M137</f>
        <v>60</v>
      </c>
      <c r="O137" s="323">
        <v>6</v>
      </c>
      <c r="P137" s="327">
        <f>O137-'CSVC 2025-2026'!O137</f>
        <v>2</v>
      </c>
      <c r="Q137" s="323"/>
      <c r="R137" s="327">
        <f>Q137-'CSVC 2025-2026'!Q137</f>
        <v>0</v>
      </c>
      <c r="S137" s="323"/>
      <c r="T137" s="327">
        <f>S137-'CSVC 2025-2026'!S137</f>
        <v>0</v>
      </c>
      <c r="U137" s="323">
        <v>395</v>
      </c>
      <c r="V137" s="327">
        <f>U137-'CSVC 2025-2026'!U137</f>
        <v>35</v>
      </c>
      <c r="W137" s="323"/>
      <c r="X137" s="327">
        <f>W137-'CSVC 2025-2026'!W137</f>
        <v>0</v>
      </c>
      <c r="Y137" s="327"/>
      <c r="Z137" s="323">
        <v>3300</v>
      </c>
      <c r="AA137" s="327">
        <f>Z137-'CSVC 2025-2026'!Z137</f>
        <v>300</v>
      </c>
      <c r="AB137" s="323">
        <v>2200</v>
      </c>
      <c r="AC137" s="327">
        <f>AB137-'CSVC 2025-2026'!AB137</f>
        <v>200</v>
      </c>
      <c r="AD137" s="323">
        <v>1</v>
      </c>
      <c r="AE137" s="195">
        <f>AD137-'CSVC 2025-2026'!AD137</f>
        <v>0</v>
      </c>
      <c r="AF137" s="275" t="s">
        <v>193</v>
      </c>
    </row>
    <row r="138" spans="1:32" ht="13.2">
      <c r="A138" s="228"/>
      <c r="B138" s="254" t="s">
        <v>194</v>
      </c>
      <c r="C138" s="50"/>
      <c r="D138" s="231">
        <v>0</v>
      </c>
      <c r="E138" s="195">
        <v>0</v>
      </c>
      <c r="F138" s="195">
        <v>0</v>
      </c>
      <c r="G138" s="195"/>
      <c r="H138" s="195"/>
      <c r="I138" s="328"/>
      <c r="J138" s="327">
        <f>I138-'CSVC 2025-2026'!I138</f>
        <v>0</v>
      </c>
      <c r="K138" s="323"/>
      <c r="L138" s="327">
        <f>K138-'CSVC 2025-2026'!K138</f>
        <v>0</v>
      </c>
      <c r="M138" s="323"/>
      <c r="N138" s="327">
        <f>M138-'CSVC 2025-2026'!M138</f>
        <v>0</v>
      </c>
      <c r="O138" s="323"/>
      <c r="P138" s="327">
        <f>O138-'CSVC 2025-2026'!O138</f>
        <v>0</v>
      </c>
      <c r="Q138" s="323"/>
      <c r="R138" s="327">
        <f>Q138-'CSVC 2025-2026'!Q138</f>
        <v>0</v>
      </c>
      <c r="S138" s="323"/>
      <c r="T138" s="327">
        <f>S138-'CSVC 2025-2026'!S138</f>
        <v>0</v>
      </c>
      <c r="U138" s="323"/>
      <c r="V138" s="327">
        <f>U138-'CSVC 2025-2026'!U138</f>
        <v>0</v>
      </c>
      <c r="W138" s="323"/>
      <c r="X138" s="327">
        <f>W138-'CSVC 2025-2026'!W138</f>
        <v>0</v>
      </c>
      <c r="Y138" s="327"/>
      <c r="Z138" s="323"/>
      <c r="AA138" s="327">
        <f>Z138-'CSVC 2025-2026'!Z138</f>
        <v>0</v>
      </c>
      <c r="AB138" s="323"/>
      <c r="AC138" s="327">
        <f>AB138-'CSVC 2025-2026'!AB138</f>
        <v>0</v>
      </c>
      <c r="AD138" s="323"/>
      <c r="AE138" s="195">
        <f>AD138-'CSVC 2025-2026'!AD138</f>
        <v>0</v>
      </c>
      <c r="AF138" s="409"/>
    </row>
    <row r="139" spans="1:32" ht="13.2">
      <c r="A139" s="228"/>
      <c r="B139" s="254" t="s">
        <v>196</v>
      </c>
      <c r="C139" s="50"/>
      <c r="D139" s="231">
        <v>0</v>
      </c>
      <c r="E139" s="195">
        <v>0</v>
      </c>
      <c r="F139" s="195">
        <v>0</v>
      </c>
      <c r="G139" s="195"/>
      <c r="H139" s="195"/>
      <c r="I139" s="328"/>
      <c r="J139" s="327">
        <f>I139-'CSVC 2025-2026'!I139</f>
        <v>0</v>
      </c>
      <c r="K139" s="323"/>
      <c r="L139" s="327">
        <f>K139-'CSVC 2025-2026'!K139</f>
        <v>0</v>
      </c>
      <c r="M139" s="323"/>
      <c r="N139" s="327">
        <f>M139-'CSVC 2025-2026'!M139</f>
        <v>0</v>
      </c>
      <c r="O139" s="323"/>
      <c r="P139" s="327">
        <f>O139-'CSVC 2025-2026'!O139</f>
        <v>0</v>
      </c>
      <c r="Q139" s="323"/>
      <c r="R139" s="327">
        <f>Q139-'CSVC 2025-2026'!Q139</f>
        <v>0</v>
      </c>
      <c r="S139" s="323"/>
      <c r="T139" s="327">
        <f>S139-'CSVC 2025-2026'!S139</f>
        <v>0</v>
      </c>
      <c r="U139" s="323"/>
      <c r="V139" s="327">
        <f>U139-'CSVC 2025-2026'!U139</f>
        <v>0</v>
      </c>
      <c r="W139" s="323"/>
      <c r="X139" s="327">
        <f>W139-'CSVC 2025-2026'!W139</f>
        <v>0</v>
      </c>
      <c r="Y139" s="327"/>
      <c r="Z139" s="323"/>
      <c r="AA139" s="327">
        <f>Z139-'CSVC 2025-2026'!Z139</f>
        <v>0</v>
      </c>
      <c r="AB139" s="323"/>
      <c r="AC139" s="327">
        <f>AB139-'CSVC 2025-2026'!AB139</f>
        <v>0</v>
      </c>
      <c r="AD139" s="323"/>
      <c r="AE139" s="195">
        <f>AD139-'CSVC 2025-2026'!AD139</f>
        <v>0</v>
      </c>
      <c r="AF139" s="410"/>
    </row>
    <row r="140" spans="1:32" ht="13.2">
      <c r="A140" s="228"/>
      <c r="B140" s="216" t="s">
        <v>62</v>
      </c>
      <c r="C140" s="50"/>
      <c r="D140" s="231"/>
      <c r="E140" s="195"/>
      <c r="F140" s="195"/>
      <c r="G140" s="195"/>
      <c r="H140" s="195"/>
      <c r="I140" s="328"/>
      <c r="J140" s="327">
        <f>I140-'CSVC 2025-2026'!I140</f>
        <v>0</v>
      </c>
      <c r="K140" s="323"/>
      <c r="L140" s="327">
        <f>K140-'CSVC 2025-2026'!K140</f>
        <v>0</v>
      </c>
      <c r="M140" s="323"/>
      <c r="N140" s="327">
        <f>M140-'CSVC 2025-2026'!M140</f>
        <v>0</v>
      </c>
      <c r="O140" s="323"/>
      <c r="P140" s="327">
        <f>O140-'CSVC 2025-2026'!O140</f>
        <v>0</v>
      </c>
      <c r="Q140" s="323"/>
      <c r="R140" s="327">
        <f>Q140-'CSVC 2025-2026'!Q140</f>
        <v>0</v>
      </c>
      <c r="S140" s="323"/>
      <c r="T140" s="327">
        <f>S140-'CSVC 2025-2026'!S140</f>
        <v>0</v>
      </c>
      <c r="U140" s="323"/>
      <c r="V140" s="327">
        <f>U140-'CSVC 2025-2026'!U140</f>
        <v>0</v>
      </c>
      <c r="W140" s="323"/>
      <c r="X140" s="327">
        <f>W140-'CSVC 2025-2026'!W140</f>
        <v>0</v>
      </c>
      <c r="Y140" s="327"/>
      <c r="Z140" s="323"/>
      <c r="AA140" s="327">
        <f>Z140-'CSVC 2025-2026'!Z140</f>
        <v>0</v>
      </c>
      <c r="AB140" s="323"/>
      <c r="AC140" s="327">
        <f>AB140-'CSVC 2025-2026'!AB140</f>
        <v>0</v>
      </c>
      <c r="AD140" s="323"/>
      <c r="AE140" s="195">
        <f>AD140-'CSVC 2025-2026'!AD140</f>
        <v>0</v>
      </c>
      <c r="AF140" s="276"/>
    </row>
    <row r="141" spans="1:32" s="222" customFormat="1" ht="13.2">
      <c r="A141" s="215">
        <v>2</v>
      </c>
      <c r="B141" s="223" t="s">
        <v>197</v>
      </c>
      <c r="C141" s="220"/>
      <c r="D141" s="218">
        <v>8300</v>
      </c>
      <c r="E141" s="195">
        <v>36</v>
      </c>
      <c r="F141" s="195">
        <v>-1</v>
      </c>
      <c r="G141" s="195"/>
      <c r="H141" s="195"/>
      <c r="I141" s="327">
        <v>8</v>
      </c>
      <c r="J141" s="327">
        <f>I141-'CSVC 2025-2026'!I141</f>
        <v>0</v>
      </c>
      <c r="K141" s="327">
        <v>4</v>
      </c>
      <c r="L141" s="327">
        <f>K141-'CSVC 2025-2026'!K141</f>
        <v>0</v>
      </c>
      <c r="M141" s="327">
        <v>100</v>
      </c>
      <c r="N141" s="327">
        <f>M141-'CSVC 2025-2026'!M141</f>
        <v>0</v>
      </c>
      <c r="O141" s="327">
        <v>1</v>
      </c>
      <c r="P141" s="327">
        <f>O141-'CSVC 2025-2026'!O141</f>
        <v>0</v>
      </c>
      <c r="Q141" s="327">
        <v>2</v>
      </c>
      <c r="R141" s="327">
        <f>Q141-'CSVC 2025-2026'!Q141</f>
        <v>0</v>
      </c>
      <c r="S141" s="327">
        <v>150</v>
      </c>
      <c r="T141" s="327">
        <f>S141-'CSVC 2025-2026'!S141</f>
        <v>0</v>
      </c>
      <c r="U141" s="327">
        <v>135</v>
      </c>
      <c r="V141" s="327">
        <f>U141-'CSVC 2025-2026'!U141</f>
        <v>0</v>
      </c>
      <c r="W141" s="327">
        <v>1</v>
      </c>
      <c r="X141" s="327">
        <f>W141-'CSVC 2025-2026'!W141</f>
        <v>0</v>
      </c>
      <c r="Y141" s="327"/>
      <c r="Z141" s="327">
        <v>8000</v>
      </c>
      <c r="AA141" s="327">
        <f>Z141-'CSVC 2025-2026'!Z141</f>
        <v>0</v>
      </c>
      <c r="AB141" s="327">
        <v>1200</v>
      </c>
      <c r="AC141" s="327">
        <f>AB141-'CSVC 2025-2026'!AB141</f>
        <v>0</v>
      </c>
      <c r="AD141" s="327">
        <v>1</v>
      </c>
      <c r="AE141" s="195">
        <f>AD141-'CSVC 2025-2026'!AD141</f>
        <v>0</v>
      </c>
      <c r="AF141" s="236"/>
    </row>
    <row r="142" spans="1:32" s="222" customFormat="1" ht="13.2">
      <c r="A142" s="215">
        <v>3</v>
      </c>
      <c r="B142" s="223" t="s">
        <v>198</v>
      </c>
      <c r="C142" s="220"/>
      <c r="D142" s="218">
        <v>10000</v>
      </c>
      <c r="E142" s="195">
        <v>24</v>
      </c>
      <c r="F142" s="195">
        <v>-2</v>
      </c>
      <c r="G142" s="195"/>
      <c r="H142" s="195"/>
      <c r="I142" s="326">
        <v>10</v>
      </c>
      <c r="J142" s="327">
        <f>I142-'CSVC 2025-2026'!I142</f>
        <v>4</v>
      </c>
      <c r="K142" s="327">
        <v>5</v>
      </c>
      <c r="L142" s="327">
        <f>K142-'CSVC 2025-2026'!K142</f>
        <v>0</v>
      </c>
      <c r="M142" s="327">
        <f>'CSVC 2025-2026'!M142</f>
        <v>100</v>
      </c>
      <c r="N142" s="327">
        <f>M142-'CSVC 2025-2026'!M142</f>
        <v>0</v>
      </c>
      <c r="O142" s="327">
        <v>5</v>
      </c>
      <c r="P142" s="327">
        <f>O142-'CSVC 2025-2026'!O142</f>
        <v>0</v>
      </c>
      <c r="Q142" s="327">
        <v>6</v>
      </c>
      <c r="R142" s="327">
        <f>Q142-'CSVC 2025-2026'!Q142</f>
        <v>1</v>
      </c>
      <c r="S142" s="327">
        <f>'CSVC 2025-2026'!S142</f>
        <v>300</v>
      </c>
      <c r="T142" s="327">
        <f>S142-'CSVC 2025-2026'!S142</f>
        <v>0</v>
      </c>
      <c r="U142" s="327">
        <f>'CSVC 2025-2026'!U142</f>
        <v>90</v>
      </c>
      <c r="V142" s="327">
        <f>U142-'CSVC 2025-2026'!U142</f>
        <v>0</v>
      </c>
      <c r="W142" s="327">
        <v>1</v>
      </c>
      <c r="X142" s="327">
        <f>W142-'CSVC 2025-2026'!W142</f>
        <v>1</v>
      </c>
      <c r="Y142" s="327"/>
      <c r="Z142" s="327">
        <f>'CSVC 2025-2026'!Z142</f>
        <v>500</v>
      </c>
      <c r="AA142" s="327">
        <f>Z142-'CSVC 2025-2026'!Z142</f>
        <v>0</v>
      </c>
      <c r="AB142" s="327">
        <f>'CSVC 2025-2026'!AB142</f>
        <v>200</v>
      </c>
      <c r="AC142" s="327">
        <f>AB142-'CSVC 2025-2026'!AB142</f>
        <v>0</v>
      </c>
      <c r="AD142" s="327">
        <f>'CSVC 2025-2026'!AD142</f>
        <v>0</v>
      </c>
      <c r="AE142" s="195">
        <f>AD142-'CSVC 2025-2026'!AD142</f>
        <v>0</v>
      </c>
      <c r="AF142" s="236"/>
    </row>
    <row r="143" spans="1:32" s="184" customFormat="1" ht="11.4">
      <c r="A143" s="189" t="s">
        <v>199</v>
      </c>
      <c r="B143" s="190" t="s">
        <v>200</v>
      </c>
      <c r="C143" s="191">
        <f t="shared" ref="C143:AE143" si="58">SUM(C144,C149:C150,C153)</f>
        <v>9000</v>
      </c>
      <c r="D143" s="191">
        <f t="shared" si="58"/>
        <v>38653.300000000003</v>
      </c>
      <c r="E143" s="191">
        <f t="shared" si="58"/>
        <v>109</v>
      </c>
      <c r="F143" s="191">
        <f t="shared" si="58"/>
        <v>-35</v>
      </c>
      <c r="G143" s="191">
        <f t="shared" si="58"/>
        <v>0</v>
      </c>
      <c r="H143" s="191">
        <f t="shared" si="58"/>
        <v>15</v>
      </c>
      <c r="I143" s="191">
        <f t="shared" si="58"/>
        <v>23</v>
      </c>
      <c r="J143" s="191">
        <f t="shared" si="58"/>
        <v>1</v>
      </c>
      <c r="K143" s="191">
        <f t="shared" si="58"/>
        <v>17</v>
      </c>
      <c r="L143" s="191">
        <f t="shared" si="58"/>
        <v>6</v>
      </c>
      <c r="M143" s="191">
        <f t="shared" si="58"/>
        <v>570</v>
      </c>
      <c r="N143" s="191">
        <f t="shared" si="58"/>
        <v>100</v>
      </c>
      <c r="O143" s="191">
        <f t="shared" si="58"/>
        <v>9</v>
      </c>
      <c r="P143" s="191">
        <f t="shared" si="58"/>
        <v>1</v>
      </c>
      <c r="Q143" s="191">
        <f t="shared" si="58"/>
        <v>9</v>
      </c>
      <c r="R143" s="191">
        <f t="shared" si="58"/>
        <v>0</v>
      </c>
      <c r="S143" s="191">
        <f t="shared" si="58"/>
        <v>1000</v>
      </c>
      <c r="T143" s="191">
        <f t="shared" si="58"/>
        <v>0</v>
      </c>
      <c r="U143" s="191">
        <f t="shared" si="58"/>
        <v>440</v>
      </c>
      <c r="V143" s="191">
        <f t="shared" si="58"/>
        <v>120</v>
      </c>
      <c r="W143" s="191">
        <f t="shared" si="58"/>
        <v>2</v>
      </c>
      <c r="X143" s="191">
        <f t="shared" si="58"/>
        <v>1</v>
      </c>
      <c r="Y143" s="191">
        <f t="shared" si="58"/>
        <v>0</v>
      </c>
      <c r="Z143" s="191">
        <f t="shared" si="58"/>
        <v>10300</v>
      </c>
      <c r="AA143" s="191">
        <f t="shared" si="58"/>
        <v>300</v>
      </c>
      <c r="AB143" s="191">
        <f t="shared" si="58"/>
        <v>2200</v>
      </c>
      <c r="AC143" s="191">
        <f t="shared" si="58"/>
        <v>0</v>
      </c>
      <c r="AD143" s="191">
        <f t="shared" si="58"/>
        <v>3</v>
      </c>
      <c r="AE143" s="191">
        <f t="shared" si="58"/>
        <v>1</v>
      </c>
      <c r="AF143" s="192"/>
    </row>
    <row r="144" spans="1:32" s="227" customFormat="1" ht="11.4">
      <c r="A144" s="215">
        <v>1</v>
      </c>
      <c r="B144" s="257" t="s">
        <v>201</v>
      </c>
      <c r="C144" s="195">
        <v>9000</v>
      </c>
      <c r="D144" s="195">
        <v>13797.3</v>
      </c>
      <c r="E144" s="195">
        <f>SUM(E145:E148)</f>
        <v>45</v>
      </c>
      <c r="F144" s="195">
        <f t="shared" ref="F144:AE144" si="59">SUM(F145:F148)</f>
        <v>-27</v>
      </c>
      <c r="G144" s="195">
        <f t="shared" si="59"/>
        <v>0</v>
      </c>
      <c r="H144" s="195">
        <f t="shared" si="59"/>
        <v>8</v>
      </c>
      <c r="I144" s="195">
        <f t="shared" si="59"/>
        <v>1</v>
      </c>
      <c r="J144" s="195">
        <f t="shared" si="59"/>
        <v>1</v>
      </c>
      <c r="K144" s="195">
        <f t="shared" si="59"/>
        <v>7</v>
      </c>
      <c r="L144" s="195">
        <f t="shared" si="59"/>
        <v>6</v>
      </c>
      <c r="M144" s="195">
        <f t="shared" si="59"/>
        <v>180</v>
      </c>
      <c r="N144" s="195">
        <f t="shared" si="59"/>
        <v>100</v>
      </c>
      <c r="O144" s="195">
        <f t="shared" si="59"/>
        <v>1</v>
      </c>
      <c r="P144" s="195">
        <f t="shared" si="59"/>
        <v>1</v>
      </c>
      <c r="Q144" s="195">
        <f t="shared" si="59"/>
        <v>0</v>
      </c>
      <c r="R144" s="195">
        <f t="shared" si="59"/>
        <v>0</v>
      </c>
      <c r="S144" s="195">
        <f t="shared" si="59"/>
        <v>0</v>
      </c>
      <c r="T144" s="195">
        <f t="shared" si="59"/>
        <v>0</v>
      </c>
      <c r="U144" s="195">
        <f t="shared" si="59"/>
        <v>145</v>
      </c>
      <c r="V144" s="195">
        <f t="shared" si="59"/>
        <v>120</v>
      </c>
      <c r="W144" s="195">
        <f t="shared" si="59"/>
        <v>0</v>
      </c>
      <c r="X144" s="195">
        <f t="shared" si="59"/>
        <v>0</v>
      </c>
      <c r="Y144" s="195">
        <f t="shared" si="59"/>
        <v>0</v>
      </c>
      <c r="Z144" s="195">
        <f t="shared" si="59"/>
        <v>4000</v>
      </c>
      <c r="AA144" s="195">
        <f t="shared" si="59"/>
        <v>0</v>
      </c>
      <c r="AB144" s="195">
        <f t="shared" si="59"/>
        <v>0</v>
      </c>
      <c r="AC144" s="195">
        <f t="shared" si="59"/>
        <v>0</v>
      </c>
      <c r="AD144" s="195">
        <f t="shared" si="59"/>
        <v>2</v>
      </c>
      <c r="AE144" s="195">
        <f t="shared" si="59"/>
        <v>0</v>
      </c>
      <c r="AF144" s="246"/>
    </row>
    <row r="145" spans="1:32" ht="13.2">
      <c r="A145" s="173"/>
      <c r="B145" s="254" t="s">
        <v>202</v>
      </c>
      <c r="C145" s="50"/>
      <c r="D145" s="231"/>
      <c r="E145" s="195">
        <v>13</v>
      </c>
      <c r="F145" s="195"/>
      <c r="G145" s="195"/>
      <c r="H145" s="195">
        <v>8</v>
      </c>
      <c r="I145" s="328">
        <v>1</v>
      </c>
      <c r="J145" s="327">
        <v>1</v>
      </c>
      <c r="K145" s="323">
        <v>6</v>
      </c>
      <c r="L145" s="327">
        <v>5</v>
      </c>
      <c r="M145" s="323">
        <v>100</v>
      </c>
      <c r="N145" s="327">
        <v>20</v>
      </c>
      <c r="O145" s="323">
        <v>1</v>
      </c>
      <c r="P145" s="327">
        <v>1</v>
      </c>
      <c r="Q145" s="323"/>
      <c r="R145" s="327">
        <v>0</v>
      </c>
      <c r="S145" s="323"/>
      <c r="T145" s="327">
        <v>0</v>
      </c>
      <c r="U145" s="323">
        <v>120</v>
      </c>
      <c r="V145" s="327">
        <v>95</v>
      </c>
      <c r="W145" s="323"/>
      <c r="X145" s="327">
        <v>0</v>
      </c>
      <c r="Y145" s="327"/>
      <c r="Z145" s="323">
        <v>2000</v>
      </c>
      <c r="AA145" s="327">
        <v>0</v>
      </c>
      <c r="AB145" s="323">
        <v>0</v>
      </c>
      <c r="AC145" s="327">
        <v>0</v>
      </c>
      <c r="AD145" s="323">
        <v>1</v>
      </c>
      <c r="AE145" s="195">
        <v>0</v>
      </c>
      <c r="AF145" s="409"/>
    </row>
    <row r="146" spans="1:32" ht="13.2">
      <c r="A146" s="228"/>
      <c r="B146" s="254" t="s">
        <v>204</v>
      </c>
      <c r="C146" s="50"/>
      <c r="D146" s="231">
        <v>4797.3</v>
      </c>
      <c r="E146" s="195">
        <v>9</v>
      </c>
      <c r="F146" s="195">
        <v>-4</v>
      </c>
      <c r="G146" s="195"/>
      <c r="H146" s="195"/>
      <c r="I146" s="328">
        <v>0</v>
      </c>
      <c r="J146" s="327">
        <v>0</v>
      </c>
      <c r="K146" s="323">
        <v>1</v>
      </c>
      <c r="L146" s="327">
        <v>1</v>
      </c>
      <c r="M146" s="323">
        <v>80</v>
      </c>
      <c r="N146" s="327">
        <v>80</v>
      </c>
      <c r="O146" s="323">
        <v>0</v>
      </c>
      <c r="P146" s="327">
        <v>0</v>
      </c>
      <c r="Q146" s="323"/>
      <c r="R146" s="327">
        <v>0</v>
      </c>
      <c r="S146" s="323"/>
      <c r="T146" s="327">
        <v>0</v>
      </c>
      <c r="U146" s="323">
        <v>25</v>
      </c>
      <c r="V146" s="327">
        <v>25</v>
      </c>
      <c r="W146" s="323"/>
      <c r="X146" s="327">
        <v>0</v>
      </c>
      <c r="Y146" s="327"/>
      <c r="Z146" s="323">
        <v>2000</v>
      </c>
      <c r="AA146" s="327">
        <v>0</v>
      </c>
      <c r="AB146" s="323">
        <v>0</v>
      </c>
      <c r="AC146" s="327">
        <v>0</v>
      </c>
      <c r="AD146" s="323">
        <v>1</v>
      </c>
      <c r="AE146" s="195">
        <v>0</v>
      </c>
      <c r="AF146" s="410"/>
    </row>
    <row r="147" spans="1:32" ht="13.2">
      <c r="A147" s="228"/>
      <c r="B147" s="254" t="s">
        <v>205</v>
      </c>
      <c r="C147" s="50"/>
      <c r="D147" s="231">
        <v>0</v>
      </c>
      <c r="E147" s="195">
        <v>0</v>
      </c>
      <c r="F147" s="195">
        <v>0</v>
      </c>
      <c r="G147" s="195"/>
      <c r="H147" s="195"/>
      <c r="I147" s="328"/>
      <c r="J147" s="327">
        <f>I147-'CSVC 2025-2026'!I147</f>
        <v>0</v>
      </c>
      <c r="K147" s="323"/>
      <c r="L147" s="327">
        <f>K147-'CSVC 2025-2026'!K147</f>
        <v>0</v>
      </c>
      <c r="M147" s="323"/>
      <c r="N147" s="327">
        <f>M147-'CSVC 2025-2026'!M147</f>
        <v>0</v>
      </c>
      <c r="O147" s="323"/>
      <c r="P147" s="327">
        <f>O147-'CSVC 2025-2026'!O147</f>
        <v>0</v>
      </c>
      <c r="Q147" s="323"/>
      <c r="R147" s="327">
        <f>Q147-'CSVC 2025-2026'!Q147</f>
        <v>0</v>
      </c>
      <c r="S147" s="323"/>
      <c r="T147" s="327">
        <f>S147-'CSVC 2025-2026'!S147</f>
        <v>0</v>
      </c>
      <c r="U147" s="323"/>
      <c r="V147" s="327">
        <f>U147-'CSVC 2025-2026'!U147</f>
        <v>0</v>
      </c>
      <c r="W147" s="323"/>
      <c r="X147" s="327">
        <f>W147-'CSVC 2025-2026'!W147</f>
        <v>0</v>
      </c>
      <c r="Y147" s="327"/>
      <c r="Z147" s="323"/>
      <c r="AA147" s="327">
        <f>Z147-'CSVC 2025-2026'!Z147</f>
        <v>0</v>
      </c>
      <c r="AB147" s="323"/>
      <c r="AC147" s="327">
        <f>AB147-'CSVC 2025-2026'!AB147</f>
        <v>0</v>
      </c>
      <c r="AD147" s="323"/>
      <c r="AE147" s="195">
        <f>AD147-'CSVC 2025-2026'!AD147</f>
        <v>0</v>
      </c>
      <c r="AF147" s="233"/>
    </row>
    <row r="148" spans="1:32" ht="13.2">
      <c r="A148" s="228"/>
      <c r="B148" s="278" t="s">
        <v>207</v>
      </c>
      <c r="C148" s="231">
        <v>9000</v>
      </c>
      <c r="D148" s="231">
        <v>9000</v>
      </c>
      <c r="E148" s="195">
        <v>23</v>
      </c>
      <c r="F148" s="195">
        <v>-23</v>
      </c>
      <c r="G148" s="195"/>
      <c r="H148" s="195"/>
      <c r="I148" s="328"/>
      <c r="J148" s="327">
        <f>I148-'CSVC 2025-2026'!I148</f>
        <v>0</v>
      </c>
      <c r="K148" s="323"/>
      <c r="L148" s="327">
        <f>K148-'CSVC 2025-2026'!K148</f>
        <v>0</v>
      </c>
      <c r="M148" s="323"/>
      <c r="N148" s="327">
        <f>M148-'CSVC 2025-2026'!M148</f>
        <v>0</v>
      </c>
      <c r="O148" s="323"/>
      <c r="P148" s="327">
        <f>O148-'CSVC 2025-2026'!O148</f>
        <v>0</v>
      </c>
      <c r="Q148" s="323"/>
      <c r="R148" s="327">
        <f>Q148-'CSVC 2025-2026'!Q148</f>
        <v>0</v>
      </c>
      <c r="S148" s="323"/>
      <c r="T148" s="327">
        <f>S148-'CSVC 2025-2026'!S148</f>
        <v>0</v>
      </c>
      <c r="U148" s="323"/>
      <c r="V148" s="327">
        <f>U148-'CSVC 2025-2026'!U148</f>
        <v>0</v>
      </c>
      <c r="W148" s="323"/>
      <c r="X148" s="327">
        <f>W148-'CSVC 2025-2026'!W148</f>
        <v>0</v>
      </c>
      <c r="Y148" s="327"/>
      <c r="Z148" s="323"/>
      <c r="AA148" s="327">
        <f>Z148-'CSVC 2025-2026'!Z148</f>
        <v>0</v>
      </c>
      <c r="AB148" s="323"/>
      <c r="AC148" s="327">
        <f>AB148-'CSVC 2025-2026'!AB148</f>
        <v>0</v>
      </c>
      <c r="AD148" s="323"/>
      <c r="AE148" s="195">
        <f>AD148-'CSVC 2025-2026'!AD148</f>
        <v>0</v>
      </c>
      <c r="AF148" s="233"/>
    </row>
    <row r="149" spans="1:32" ht="13.2">
      <c r="A149" s="228"/>
      <c r="B149" s="216" t="s">
        <v>62</v>
      </c>
      <c r="C149" s="231"/>
      <c r="D149" s="231"/>
      <c r="E149" s="195"/>
      <c r="F149" s="195"/>
      <c r="G149" s="195"/>
      <c r="H149" s="195"/>
      <c r="I149" s="328"/>
      <c r="J149" s="327">
        <f>I149-'CSVC 2025-2026'!I149</f>
        <v>0</v>
      </c>
      <c r="K149" s="323"/>
      <c r="L149" s="327">
        <f>K149-'CSVC 2025-2026'!K149</f>
        <v>0</v>
      </c>
      <c r="M149" s="323"/>
      <c r="N149" s="327">
        <f>M149-'CSVC 2025-2026'!M149</f>
        <v>0</v>
      </c>
      <c r="O149" s="323"/>
      <c r="P149" s="327">
        <f>O149-'CSVC 2025-2026'!O149</f>
        <v>0</v>
      </c>
      <c r="Q149" s="323"/>
      <c r="R149" s="327">
        <f>Q149-'CSVC 2025-2026'!Q149</f>
        <v>0</v>
      </c>
      <c r="S149" s="323"/>
      <c r="T149" s="327">
        <f>S149-'CSVC 2025-2026'!S149</f>
        <v>0</v>
      </c>
      <c r="U149" s="323"/>
      <c r="V149" s="327">
        <f>U149-'CSVC 2025-2026'!U149</f>
        <v>0</v>
      </c>
      <c r="W149" s="323"/>
      <c r="X149" s="327">
        <f>W149-'CSVC 2025-2026'!W149</f>
        <v>0</v>
      </c>
      <c r="Y149" s="327"/>
      <c r="Z149" s="323"/>
      <c r="AA149" s="327">
        <f>Z149-'CSVC 2025-2026'!Z149</f>
        <v>0</v>
      </c>
      <c r="AB149" s="323"/>
      <c r="AC149" s="327">
        <f>AB149-'CSVC 2025-2026'!AB149</f>
        <v>0</v>
      </c>
      <c r="AD149" s="323"/>
      <c r="AE149" s="195">
        <f>AD149-'CSVC 2025-2026'!AD149</f>
        <v>0</v>
      </c>
      <c r="AF149" s="233"/>
    </row>
    <row r="150" spans="1:32" s="222" customFormat="1" ht="13.2">
      <c r="A150" s="215">
        <v>2</v>
      </c>
      <c r="B150" s="257" t="s">
        <v>208</v>
      </c>
      <c r="C150" s="217">
        <v>0</v>
      </c>
      <c r="D150" s="217">
        <v>14956</v>
      </c>
      <c r="E150" s="195">
        <v>40</v>
      </c>
      <c r="F150" s="195">
        <v>-7</v>
      </c>
      <c r="G150" s="195"/>
      <c r="H150" s="195">
        <v>7</v>
      </c>
      <c r="I150" s="196">
        <v>12</v>
      </c>
      <c r="J150" s="327">
        <f>I150-'CSVC 2025-2026'!I150</f>
        <v>0</v>
      </c>
      <c r="K150" s="196">
        <v>5</v>
      </c>
      <c r="L150" s="327">
        <f>K150-'CSVC 2025-2026'!K150</f>
        <v>0</v>
      </c>
      <c r="M150" s="196">
        <v>170</v>
      </c>
      <c r="N150" s="327">
        <f>M150-'CSVC 2025-2026'!M150</f>
        <v>0</v>
      </c>
      <c r="O150" s="196">
        <v>3</v>
      </c>
      <c r="P150" s="327">
        <f>O150-'CSVC 2025-2026'!O150</f>
        <v>0</v>
      </c>
      <c r="Q150" s="196">
        <v>3</v>
      </c>
      <c r="R150" s="327">
        <f>Q150-'CSVC 2025-2026'!Q150</f>
        <v>0</v>
      </c>
      <c r="S150" s="196">
        <v>300</v>
      </c>
      <c r="T150" s="327">
        <f>S150-'CSVC 2025-2026'!S150</f>
        <v>0</v>
      </c>
      <c r="U150" s="196">
        <v>175</v>
      </c>
      <c r="V150" s="327">
        <f>U150-'CSVC 2025-2026'!U150</f>
        <v>0</v>
      </c>
      <c r="W150" s="196">
        <v>1</v>
      </c>
      <c r="X150" s="327">
        <f>W150-'CSVC 2025-2026'!W150</f>
        <v>1</v>
      </c>
      <c r="Y150" s="327"/>
      <c r="Z150" s="196">
        <v>3300</v>
      </c>
      <c r="AA150" s="327">
        <f>Z150-'CSVC 2025-2026'!Z150</f>
        <v>300</v>
      </c>
      <c r="AB150" s="196">
        <v>1500</v>
      </c>
      <c r="AC150" s="327">
        <f>AB150-'CSVC 2025-2026'!AB150</f>
        <v>0</v>
      </c>
      <c r="AD150" s="196">
        <v>1</v>
      </c>
      <c r="AE150" s="195">
        <f>AD150-'CSVC 2025-2026'!AD150</f>
        <v>1</v>
      </c>
      <c r="AF150" s="236"/>
    </row>
    <row r="151" spans="1:32" ht="13.2">
      <c r="A151" s="173"/>
      <c r="B151" s="254" t="s">
        <v>202</v>
      </c>
      <c r="C151" s="50"/>
      <c r="D151" s="231">
        <v>9256</v>
      </c>
      <c r="E151" s="195">
        <v>30</v>
      </c>
      <c r="F151" s="195">
        <v>-4</v>
      </c>
      <c r="G151" s="195"/>
      <c r="H151" s="195">
        <v>2</v>
      </c>
      <c r="I151" s="328">
        <v>8</v>
      </c>
      <c r="J151" s="327">
        <f>I151-'CSVC 2025-2026'!I151</f>
        <v>0</v>
      </c>
      <c r="K151" s="323">
        <v>4</v>
      </c>
      <c r="L151" s="327">
        <f>K151-'CSVC 2025-2026'!K151</f>
        <v>0</v>
      </c>
      <c r="M151" s="323">
        <v>120</v>
      </c>
      <c r="N151" s="327">
        <f>M151-'CSVC 2025-2026'!M151</f>
        <v>0</v>
      </c>
      <c r="O151" s="323">
        <v>2</v>
      </c>
      <c r="P151" s="327">
        <f>O151-'CSVC 2025-2026'!O151</f>
        <v>0</v>
      </c>
      <c r="Q151" s="323">
        <v>2</v>
      </c>
      <c r="R151" s="327">
        <f>Q151-'CSVC 2025-2026'!Q151</f>
        <v>0</v>
      </c>
      <c r="S151" s="323">
        <v>200</v>
      </c>
      <c r="T151" s="327">
        <f>S151-'CSVC 2025-2026'!S151</f>
        <v>0</v>
      </c>
      <c r="U151" s="323">
        <v>120</v>
      </c>
      <c r="V151" s="327">
        <f>U151-'CSVC 2025-2026'!U151</f>
        <v>0</v>
      </c>
      <c r="W151" s="323">
        <v>1</v>
      </c>
      <c r="X151" s="327">
        <f>W151-'CSVC 2025-2026'!W151</f>
        <v>1</v>
      </c>
      <c r="Y151" s="327"/>
      <c r="Z151" s="323">
        <v>2300</v>
      </c>
      <c r="AA151" s="327">
        <f>Z151-'CSVC 2025-2026'!Z151</f>
        <v>300</v>
      </c>
      <c r="AB151" s="323">
        <v>1000</v>
      </c>
      <c r="AC151" s="327">
        <f>AB151-'CSVC 2025-2026'!AB151</f>
        <v>-300</v>
      </c>
      <c r="AD151" s="323"/>
      <c r="AE151" s="195">
        <f>AD151-'CSVC 2025-2026'!AD151</f>
        <v>0</v>
      </c>
      <c r="AF151" s="233"/>
    </row>
    <row r="152" spans="1:32" ht="13.2">
      <c r="A152" s="228"/>
      <c r="B152" s="254" t="s">
        <v>204</v>
      </c>
      <c r="C152" s="50"/>
      <c r="D152" s="231">
        <v>5700</v>
      </c>
      <c r="E152" s="195">
        <v>10</v>
      </c>
      <c r="F152" s="195">
        <v>-3</v>
      </c>
      <c r="G152" s="195"/>
      <c r="H152" s="195">
        <v>5</v>
      </c>
      <c r="I152" s="328">
        <v>4</v>
      </c>
      <c r="J152" s="327">
        <f>I152-'CSVC 2025-2026'!I152</f>
        <v>0</v>
      </c>
      <c r="K152" s="323">
        <v>1</v>
      </c>
      <c r="L152" s="327">
        <f>K152-'CSVC 2025-2026'!K152</f>
        <v>0</v>
      </c>
      <c r="M152" s="323">
        <v>50</v>
      </c>
      <c r="N152" s="327">
        <f>M152-'CSVC 2025-2026'!M152</f>
        <v>0</v>
      </c>
      <c r="O152" s="323">
        <v>1</v>
      </c>
      <c r="P152" s="327">
        <f>O152-'CSVC 2025-2026'!O152</f>
        <v>0</v>
      </c>
      <c r="Q152" s="323">
        <v>1</v>
      </c>
      <c r="R152" s="327">
        <f>Q152-'CSVC 2025-2026'!Q152</f>
        <v>0</v>
      </c>
      <c r="S152" s="323">
        <v>100</v>
      </c>
      <c r="T152" s="327">
        <f>S152-'CSVC 2025-2026'!S152</f>
        <v>0</v>
      </c>
      <c r="U152" s="323">
        <v>55</v>
      </c>
      <c r="V152" s="327">
        <f>U152-'CSVC 2025-2026'!U152</f>
        <v>0</v>
      </c>
      <c r="W152" s="323"/>
      <c r="X152" s="327">
        <f>W152-'CSVC 2025-2026'!W152</f>
        <v>0</v>
      </c>
      <c r="Y152" s="327"/>
      <c r="Z152" s="323">
        <v>1000</v>
      </c>
      <c r="AA152" s="327">
        <f>Z152-'CSVC 2025-2026'!Z152</f>
        <v>0</v>
      </c>
      <c r="AB152" s="323">
        <v>500</v>
      </c>
      <c r="AC152" s="327">
        <f>AB152-'CSVC 2025-2026'!AB152</f>
        <v>0</v>
      </c>
      <c r="AD152" s="323">
        <v>1</v>
      </c>
      <c r="AE152" s="195">
        <f>AD152-'CSVC 2025-2026'!AD152</f>
        <v>1</v>
      </c>
      <c r="AF152" s="233"/>
    </row>
    <row r="153" spans="1:32" s="222" customFormat="1" ht="13.2">
      <c r="A153" s="279">
        <v>3</v>
      </c>
      <c r="B153" s="223" t="s">
        <v>209</v>
      </c>
      <c r="C153" s="220"/>
      <c r="D153" s="218">
        <v>9900</v>
      </c>
      <c r="E153" s="195">
        <v>24</v>
      </c>
      <c r="F153" s="195">
        <v>-1</v>
      </c>
      <c r="G153" s="195"/>
      <c r="H153" s="195"/>
      <c r="I153" s="326">
        <v>10</v>
      </c>
      <c r="J153" s="327">
        <f>I153-'CSVC 2025-2026'!I153</f>
        <v>0</v>
      </c>
      <c r="K153" s="327">
        <v>5</v>
      </c>
      <c r="L153" s="327">
        <f>K153-'CSVC 2025-2026'!K153</f>
        <v>0</v>
      </c>
      <c r="M153" s="327">
        <f>'CSVC 2025-2026'!M153</f>
        <v>220</v>
      </c>
      <c r="N153" s="327">
        <f>M153-'CSVC 2025-2026'!M153</f>
        <v>0</v>
      </c>
      <c r="O153" s="327">
        <v>5</v>
      </c>
      <c r="P153" s="327">
        <f>O153-'CSVC 2025-2026'!O153</f>
        <v>0</v>
      </c>
      <c r="Q153" s="327">
        <v>6</v>
      </c>
      <c r="R153" s="327">
        <f>Q153-'CSVC 2025-2026'!Q153</f>
        <v>0</v>
      </c>
      <c r="S153" s="327">
        <f>'CSVC 2025-2026'!S153</f>
        <v>700</v>
      </c>
      <c r="T153" s="327">
        <f>S153-'CSVC 2025-2026'!S153</f>
        <v>0</v>
      </c>
      <c r="U153" s="327">
        <f>'CSVC 2025-2026'!U153</f>
        <v>120</v>
      </c>
      <c r="V153" s="327">
        <f>U153-'CSVC 2025-2026'!U153</f>
        <v>0</v>
      </c>
      <c r="W153" s="327">
        <v>1</v>
      </c>
      <c r="X153" s="327">
        <f>W153-'CSVC 2025-2026'!W153</f>
        <v>0</v>
      </c>
      <c r="Y153" s="327"/>
      <c r="Z153" s="327">
        <f>'CSVC 2025-2026'!Z153</f>
        <v>3000</v>
      </c>
      <c r="AA153" s="327">
        <f>Z153-'CSVC 2025-2026'!Z153</f>
        <v>0</v>
      </c>
      <c r="AB153" s="327">
        <f>'CSVC 2025-2026'!AB153</f>
        <v>700</v>
      </c>
      <c r="AC153" s="327">
        <f>AB153-'CSVC 2025-2026'!AB153</f>
        <v>0</v>
      </c>
      <c r="AD153" s="327">
        <f>'CSVC 2025-2026'!AD153</f>
        <v>0</v>
      </c>
      <c r="AE153" s="195">
        <f>AD153-'CSVC 2025-2026'!AD153</f>
        <v>0</v>
      </c>
      <c r="AF153" s="236"/>
    </row>
    <row r="154" spans="1:32" s="184" customFormat="1" ht="11.4">
      <c r="A154" s="189" t="s">
        <v>210</v>
      </c>
      <c r="B154" s="190" t="s">
        <v>211</v>
      </c>
      <c r="C154" s="191">
        <f t="shared" ref="C154:AE154" si="60">SUM(C155,C160,C161,C166)</f>
        <v>2000</v>
      </c>
      <c r="D154" s="191">
        <f t="shared" si="60"/>
        <v>37630.6</v>
      </c>
      <c r="E154" s="191">
        <f t="shared" si="60"/>
        <v>104.68571428571428</v>
      </c>
      <c r="F154" s="191">
        <f t="shared" si="60"/>
        <v>-9.6857142857142833</v>
      </c>
      <c r="G154" s="191">
        <f t="shared" si="60"/>
        <v>0</v>
      </c>
      <c r="H154" s="191">
        <f t="shared" si="60"/>
        <v>9</v>
      </c>
      <c r="I154" s="191">
        <f t="shared" si="60"/>
        <v>35</v>
      </c>
      <c r="J154" s="191">
        <f t="shared" si="60"/>
        <v>2</v>
      </c>
      <c r="K154" s="191">
        <f t="shared" si="60"/>
        <v>30</v>
      </c>
      <c r="L154" s="191">
        <f t="shared" si="60"/>
        <v>1</v>
      </c>
      <c r="M154" s="191">
        <f t="shared" si="60"/>
        <v>580</v>
      </c>
      <c r="N154" s="191">
        <f t="shared" si="60"/>
        <v>0</v>
      </c>
      <c r="O154" s="191">
        <f t="shared" si="60"/>
        <v>25</v>
      </c>
      <c r="P154" s="191">
        <f t="shared" si="60"/>
        <v>0</v>
      </c>
      <c r="Q154" s="191">
        <f t="shared" si="60"/>
        <v>8</v>
      </c>
      <c r="R154" s="191">
        <f t="shared" si="60"/>
        <v>1</v>
      </c>
      <c r="S154" s="191">
        <f t="shared" si="60"/>
        <v>925</v>
      </c>
      <c r="T154" s="191">
        <f t="shared" si="60"/>
        <v>0</v>
      </c>
      <c r="U154" s="191">
        <f t="shared" si="60"/>
        <v>788</v>
      </c>
      <c r="V154" s="191">
        <f t="shared" si="60"/>
        <v>0</v>
      </c>
      <c r="W154" s="191">
        <f t="shared" si="60"/>
        <v>2</v>
      </c>
      <c r="X154" s="191">
        <f t="shared" si="60"/>
        <v>2</v>
      </c>
      <c r="Y154" s="191">
        <f t="shared" si="60"/>
        <v>0</v>
      </c>
      <c r="Z154" s="191">
        <f t="shared" si="60"/>
        <v>17520</v>
      </c>
      <c r="AA154" s="191">
        <f t="shared" si="60"/>
        <v>1950</v>
      </c>
      <c r="AB154" s="191">
        <f t="shared" si="60"/>
        <v>6500</v>
      </c>
      <c r="AC154" s="191">
        <f t="shared" si="60"/>
        <v>3400</v>
      </c>
      <c r="AD154" s="191">
        <f t="shared" si="60"/>
        <v>3</v>
      </c>
      <c r="AE154" s="191">
        <f t="shared" si="60"/>
        <v>0</v>
      </c>
      <c r="AF154" s="192"/>
    </row>
    <row r="155" spans="1:32" s="227" customFormat="1" ht="11.4">
      <c r="A155" s="215">
        <v>1</v>
      </c>
      <c r="B155" s="257" t="s">
        <v>212</v>
      </c>
      <c r="C155" s="195">
        <v>2000</v>
      </c>
      <c r="D155" s="195">
        <v>14673.599999999999</v>
      </c>
      <c r="E155" s="195">
        <v>28</v>
      </c>
      <c r="F155" s="195"/>
      <c r="G155" s="195"/>
      <c r="H155" s="195">
        <v>9</v>
      </c>
      <c r="I155" s="195">
        <v>15</v>
      </c>
      <c r="J155" s="327">
        <f>I155-'CSVC 2025-2026'!I155</f>
        <v>0</v>
      </c>
      <c r="K155" s="195">
        <f>SUM(K156:K159)</f>
        <v>20</v>
      </c>
      <c r="L155" s="195">
        <f t="shared" ref="L155:AE155" si="61">SUM(L156:L159)</f>
        <v>0</v>
      </c>
      <c r="M155" s="195">
        <f t="shared" si="61"/>
        <v>380</v>
      </c>
      <c r="N155" s="195">
        <f t="shared" si="61"/>
        <v>0</v>
      </c>
      <c r="O155" s="195">
        <f t="shared" si="61"/>
        <v>16</v>
      </c>
      <c r="P155" s="195">
        <f t="shared" si="61"/>
        <v>0</v>
      </c>
      <c r="Q155" s="195">
        <f t="shared" si="61"/>
        <v>0</v>
      </c>
      <c r="R155" s="195">
        <f t="shared" si="61"/>
        <v>0</v>
      </c>
      <c r="S155" s="195">
        <f t="shared" si="61"/>
        <v>0</v>
      </c>
      <c r="T155" s="195">
        <f t="shared" si="61"/>
        <v>0</v>
      </c>
      <c r="U155" s="195">
        <f t="shared" si="61"/>
        <v>410</v>
      </c>
      <c r="V155" s="195">
        <f t="shared" si="61"/>
        <v>0</v>
      </c>
      <c r="W155" s="195">
        <f t="shared" si="61"/>
        <v>0</v>
      </c>
      <c r="X155" s="195">
        <f t="shared" si="61"/>
        <v>0</v>
      </c>
      <c r="Y155" s="195">
        <f t="shared" si="61"/>
        <v>0</v>
      </c>
      <c r="Z155" s="195">
        <f t="shared" si="61"/>
        <v>6300</v>
      </c>
      <c r="AA155" s="195">
        <f t="shared" si="61"/>
        <v>1950</v>
      </c>
      <c r="AB155" s="195">
        <f t="shared" si="61"/>
        <v>3500</v>
      </c>
      <c r="AC155" s="195">
        <f t="shared" si="61"/>
        <v>3400</v>
      </c>
      <c r="AD155" s="195">
        <f t="shared" si="61"/>
        <v>3</v>
      </c>
      <c r="AE155" s="195">
        <f t="shared" si="61"/>
        <v>0</v>
      </c>
      <c r="AF155" s="197"/>
    </row>
    <row r="156" spans="1:32" ht="13.2">
      <c r="A156" s="173"/>
      <c r="B156" s="254" t="s">
        <v>213</v>
      </c>
      <c r="C156" s="50"/>
      <c r="D156" s="231">
        <v>2113.4</v>
      </c>
      <c r="E156" s="195">
        <v>11</v>
      </c>
      <c r="F156" s="195">
        <v>0</v>
      </c>
      <c r="G156" s="195"/>
      <c r="H156" s="195">
        <v>6</v>
      </c>
      <c r="I156" s="328">
        <v>4</v>
      </c>
      <c r="J156" s="327">
        <f>I156-'CSVC 2025-2026'!I156</f>
        <v>0</v>
      </c>
      <c r="K156" s="323">
        <v>2</v>
      </c>
      <c r="L156" s="327">
        <f>K156-'CSVC 2025-2026'!K156</f>
        <v>0</v>
      </c>
      <c r="M156" s="323">
        <v>100</v>
      </c>
      <c r="N156" s="327">
        <f>M156-'CSVC 2025-2026'!M156</f>
        <v>0</v>
      </c>
      <c r="O156" s="323">
        <v>5</v>
      </c>
      <c r="P156" s="327">
        <f>O156-'CSVC 2025-2026'!O156</f>
        <v>0</v>
      </c>
      <c r="Q156" s="323"/>
      <c r="R156" s="327">
        <f>Q156-'CSVC 2025-2026'!Q156</f>
        <v>0</v>
      </c>
      <c r="S156" s="323"/>
      <c r="T156" s="327">
        <f>S156-'CSVC 2025-2026'!S156</f>
        <v>0</v>
      </c>
      <c r="U156" s="323">
        <v>110</v>
      </c>
      <c r="V156" s="327">
        <f>U156-'CSVC 2025-2026'!U156</f>
        <v>0</v>
      </c>
      <c r="W156" s="323"/>
      <c r="X156" s="327">
        <f>W156-'CSVC 2025-2026'!W156</f>
        <v>0</v>
      </c>
      <c r="Y156" s="327"/>
      <c r="Z156" s="323">
        <v>1900</v>
      </c>
      <c r="AA156" s="327">
        <f>Z156-'CSVC 2025-2026'!Z156</f>
        <v>1500</v>
      </c>
      <c r="AB156" s="323">
        <v>1000</v>
      </c>
      <c r="AC156" s="327">
        <f>AB156-'CSVC 2025-2026'!AB156</f>
        <v>1000</v>
      </c>
      <c r="AD156" s="323">
        <v>1</v>
      </c>
      <c r="AE156" s="195">
        <f>AD156-'CSVC 2025-2026'!AD156</f>
        <v>0</v>
      </c>
      <c r="AF156" s="233"/>
    </row>
    <row r="157" spans="1:32" ht="13.2">
      <c r="A157" s="228"/>
      <c r="B157" s="254" t="s">
        <v>214</v>
      </c>
      <c r="C157" s="50">
        <v>2000</v>
      </c>
      <c r="D157" s="231">
        <v>4600</v>
      </c>
      <c r="E157" s="195">
        <v>4</v>
      </c>
      <c r="F157" s="195">
        <v>0</v>
      </c>
      <c r="G157" s="195"/>
      <c r="H157" s="195">
        <v>3</v>
      </c>
      <c r="I157" s="328">
        <v>4</v>
      </c>
      <c r="J157" s="327">
        <f>I157-'CSVC 2025-2026'!I157</f>
        <v>0</v>
      </c>
      <c r="K157" s="323">
        <v>6</v>
      </c>
      <c r="L157" s="327">
        <f>K157-'CSVC 2025-2026'!K157</f>
        <v>0</v>
      </c>
      <c r="M157" s="323">
        <v>50</v>
      </c>
      <c r="N157" s="327">
        <f>M157-'CSVC 2025-2026'!M157</f>
        <v>0</v>
      </c>
      <c r="O157" s="323">
        <v>2</v>
      </c>
      <c r="P157" s="327">
        <f>O157-'CSVC 2025-2026'!O157</f>
        <v>0</v>
      </c>
      <c r="Q157" s="323"/>
      <c r="R157" s="327">
        <f>Q157-'CSVC 2025-2026'!Q157</f>
        <v>0</v>
      </c>
      <c r="S157" s="323"/>
      <c r="T157" s="327">
        <f>S157-'CSVC 2025-2026'!S157</f>
        <v>0</v>
      </c>
      <c r="U157" s="323">
        <v>105</v>
      </c>
      <c r="V157" s="327">
        <f>U157-'CSVC 2025-2026'!U157</f>
        <v>0</v>
      </c>
      <c r="W157" s="323"/>
      <c r="X157" s="327">
        <f>W157-'CSVC 2025-2026'!W157</f>
        <v>0</v>
      </c>
      <c r="Y157" s="327"/>
      <c r="Z157" s="323">
        <v>1400</v>
      </c>
      <c r="AA157" s="327">
        <f>Z157-'CSVC 2025-2026'!Z157</f>
        <v>450</v>
      </c>
      <c r="AB157" s="323">
        <v>800</v>
      </c>
      <c r="AC157" s="327">
        <f>AB157-'CSVC 2025-2026'!AB157</f>
        <v>700</v>
      </c>
      <c r="AD157" s="323">
        <v>1</v>
      </c>
      <c r="AE157" s="195">
        <f>AD157-'CSVC 2025-2026'!AD157</f>
        <v>0</v>
      </c>
      <c r="AF157" s="233"/>
    </row>
    <row r="158" spans="1:32" ht="13.2">
      <c r="A158" s="228"/>
      <c r="B158" s="254" t="s">
        <v>216</v>
      </c>
      <c r="C158" s="50"/>
      <c r="D158" s="231">
        <v>4168.5</v>
      </c>
      <c r="E158" s="195">
        <v>6</v>
      </c>
      <c r="F158" s="195"/>
      <c r="G158" s="195"/>
      <c r="H158" s="195"/>
      <c r="I158" s="328">
        <v>3</v>
      </c>
      <c r="J158" s="327">
        <f>I158-'CSVC 2025-2026'!I158</f>
        <v>0</v>
      </c>
      <c r="K158" s="323">
        <v>6</v>
      </c>
      <c r="L158" s="327">
        <f>K158-'CSVC 2025-2026'!K158</f>
        <v>0</v>
      </c>
      <c r="M158" s="323">
        <v>130</v>
      </c>
      <c r="N158" s="327">
        <f>M158-'CSVC 2025-2026'!M158</f>
        <v>0</v>
      </c>
      <c r="O158" s="323">
        <v>5</v>
      </c>
      <c r="P158" s="327">
        <f>O158-'CSVC 2025-2026'!O158</f>
        <v>0</v>
      </c>
      <c r="Q158" s="323"/>
      <c r="R158" s="327">
        <f>Q158-'CSVC 2025-2026'!Q158</f>
        <v>0</v>
      </c>
      <c r="S158" s="323"/>
      <c r="T158" s="327">
        <f>S158-'CSVC 2025-2026'!S158</f>
        <v>0</v>
      </c>
      <c r="U158" s="323">
        <v>105</v>
      </c>
      <c r="V158" s="327">
        <f>U158-'CSVC 2025-2026'!U158</f>
        <v>0</v>
      </c>
      <c r="W158" s="323"/>
      <c r="X158" s="327">
        <f>W158-'CSVC 2025-2026'!W158</f>
        <v>0</v>
      </c>
      <c r="Y158" s="327"/>
      <c r="Z158" s="323">
        <v>1500</v>
      </c>
      <c r="AA158" s="327">
        <f>Z158-'CSVC 2025-2026'!Z158</f>
        <v>0</v>
      </c>
      <c r="AB158" s="323">
        <v>900</v>
      </c>
      <c r="AC158" s="327">
        <f>AB158-'CSVC 2025-2026'!AB158</f>
        <v>900</v>
      </c>
      <c r="AD158" s="323">
        <v>1</v>
      </c>
      <c r="AE158" s="195">
        <f>AD158-'CSVC 2025-2026'!AD158</f>
        <v>0</v>
      </c>
      <c r="AF158" s="233"/>
    </row>
    <row r="159" spans="1:32" ht="13.2">
      <c r="A159" s="228"/>
      <c r="B159" s="254" t="s">
        <v>217</v>
      </c>
      <c r="C159" s="50"/>
      <c r="D159" s="231">
        <v>3791.7</v>
      </c>
      <c r="E159" s="195">
        <v>7</v>
      </c>
      <c r="F159" s="195">
        <v>0</v>
      </c>
      <c r="G159" s="195"/>
      <c r="H159" s="195"/>
      <c r="I159" s="328">
        <v>4</v>
      </c>
      <c r="J159" s="327">
        <f>I159-'CSVC 2025-2026'!I159</f>
        <v>0</v>
      </c>
      <c r="K159" s="323">
        <v>6</v>
      </c>
      <c r="L159" s="327">
        <f>K159-'CSVC 2025-2026'!K159</f>
        <v>0</v>
      </c>
      <c r="M159" s="323">
        <v>100</v>
      </c>
      <c r="N159" s="327">
        <f>M159-'CSVC 2025-2026'!M159</f>
        <v>0</v>
      </c>
      <c r="O159" s="323">
        <v>4</v>
      </c>
      <c r="P159" s="327">
        <f>O159-'CSVC 2025-2026'!O159</f>
        <v>0</v>
      </c>
      <c r="Q159" s="323"/>
      <c r="R159" s="327">
        <f>Q159-'CSVC 2025-2026'!Q159</f>
        <v>0</v>
      </c>
      <c r="S159" s="323"/>
      <c r="T159" s="327">
        <f>S159-'CSVC 2025-2026'!S159</f>
        <v>0</v>
      </c>
      <c r="U159" s="323">
        <v>90</v>
      </c>
      <c r="V159" s="327">
        <f>U159-'CSVC 2025-2026'!U159</f>
        <v>0</v>
      </c>
      <c r="W159" s="323"/>
      <c r="X159" s="327">
        <f>W159-'CSVC 2025-2026'!W159</f>
        <v>0</v>
      </c>
      <c r="Y159" s="327"/>
      <c r="Z159" s="323">
        <v>1500</v>
      </c>
      <c r="AA159" s="327">
        <f>Z159-'CSVC 2025-2026'!Z159</f>
        <v>0</v>
      </c>
      <c r="AB159" s="323">
        <v>800</v>
      </c>
      <c r="AC159" s="327">
        <f>AB159-'CSVC 2025-2026'!AB159</f>
        <v>800</v>
      </c>
      <c r="AD159" s="323">
        <v>0</v>
      </c>
      <c r="AE159" s="195">
        <f>AD159-'CSVC 2025-2026'!AD159</f>
        <v>0</v>
      </c>
      <c r="AF159" s="233"/>
    </row>
    <row r="160" spans="1:32" ht="13.2">
      <c r="A160" s="228"/>
      <c r="B160" s="216" t="s">
        <v>62</v>
      </c>
      <c r="C160" s="231"/>
      <c r="D160" s="231"/>
      <c r="E160" s="195"/>
      <c r="F160" s="195"/>
      <c r="G160" s="195"/>
      <c r="H160" s="195"/>
      <c r="I160" s="328"/>
      <c r="J160" s="327">
        <f>I160-'CSVC 2025-2026'!I160</f>
        <v>0</v>
      </c>
      <c r="K160" s="323"/>
      <c r="L160" s="327">
        <f>K160-'CSVC 2025-2026'!K160</f>
        <v>0</v>
      </c>
      <c r="M160" s="323"/>
      <c r="N160" s="327">
        <f>M160-'CSVC 2025-2026'!M160</f>
        <v>0</v>
      </c>
      <c r="O160" s="323"/>
      <c r="P160" s="327">
        <f>O160-'CSVC 2025-2026'!O160</f>
        <v>0</v>
      </c>
      <c r="Q160" s="323"/>
      <c r="R160" s="327">
        <f>Q160-'CSVC 2025-2026'!Q160</f>
        <v>0</v>
      </c>
      <c r="S160" s="323"/>
      <c r="T160" s="327">
        <f>S160-'CSVC 2025-2026'!S160</f>
        <v>0</v>
      </c>
      <c r="U160" s="323"/>
      <c r="V160" s="327">
        <f>U160-'CSVC 2025-2026'!U160</f>
        <v>0</v>
      </c>
      <c r="W160" s="323"/>
      <c r="X160" s="327">
        <f>W160-'CSVC 2025-2026'!W160</f>
        <v>0</v>
      </c>
      <c r="Y160" s="327"/>
      <c r="Z160" s="323"/>
      <c r="AA160" s="327">
        <f>Z160-'CSVC 2025-2026'!Z160</f>
        <v>0</v>
      </c>
      <c r="AB160" s="323"/>
      <c r="AC160" s="327">
        <f>AB160-'CSVC 2025-2026'!AB160</f>
        <v>0</v>
      </c>
      <c r="AD160" s="323"/>
      <c r="AE160" s="195">
        <f>AD160-'CSVC 2025-2026'!AD160</f>
        <v>0</v>
      </c>
      <c r="AF160" s="233"/>
    </row>
    <row r="161" spans="1:32" s="222" customFormat="1" ht="13.2">
      <c r="A161" s="215">
        <v>2</v>
      </c>
      <c r="B161" s="257" t="s">
        <v>218</v>
      </c>
      <c r="C161" s="217">
        <v>0</v>
      </c>
      <c r="D161" s="217">
        <v>10957</v>
      </c>
      <c r="E161" s="195">
        <v>49.685714285714283</v>
      </c>
      <c r="F161" s="195">
        <v>-8.6857142857142833</v>
      </c>
      <c r="G161" s="195"/>
      <c r="H161" s="195"/>
      <c r="I161" s="196">
        <v>10</v>
      </c>
      <c r="J161" s="327">
        <f>I161-'CSVC 2025-2026'!I161</f>
        <v>0</v>
      </c>
      <c r="K161" s="196">
        <v>5</v>
      </c>
      <c r="L161" s="327">
        <f>K161-'CSVC 2025-2026'!K161</f>
        <v>0</v>
      </c>
      <c r="M161" s="196">
        <v>100</v>
      </c>
      <c r="N161" s="327">
        <f>M161-'CSVC 2025-2026'!M161</f>
        <v>0</v>
      </c>
      <c r="O161" s="196">
        <v>4</v>
      </c>
      <c r="P161" s="327">
        <f>O161-'CSVC 2025-2026'!O161</f>
        <v>0</v>
      </c>
      <c r="Q161" s="196">
        <v>2</v>
      </c>
      <c r="R161" s="327">
        <f>Q161-'CSVC 2025-2026'!Q161</f>
        <v>0</v>
      </c>
      <c r="S161" s="196">
        <v>225</v>
      </c>
      <c r="T161" s="327">
        <f>S161-'CSVC 2025-2026'!S161</f>
        <v>0</v>
      </c>
      <c r="U161" s="196">
        <v>138</v>
      </c>
      <c r="V161" s="327">
        <f>U161-'CSVC 2025-2026'!U161</f>
        <v>0</v>
      </c>
      <c r="W161" s="196">
        <v>1</v>
      </c>
      <c r="X161" s="327">
        <f>W161-'CSVC 2025-2026'!W161</f>
        <v>1</v>
      </c>
      <c r="Y161" s="327"/>
      <c r="Z161" s="196">
        <v>9220</v>
      </c>
      <c r="AA161" s="327">
        <f>Z161-'CSVC 2025-2026'!Z161</f>
        <v>0</v>
      </c>
      <c r="AB161" s="196">
        <v>1000</v>
      </c>
      <c r="AC161" s="327">
        <f>AB161-'CSVC 2025-2026'!AB161</f>
        <v>0</v>
      </c>
      <c r="AD161" s="196">
        <v>0</v>
      </c>
      <c r="AE161" s="195">
        <f>AD161-'CSVC 2025-2026'!AD161</f>
        <v>0</v>
      </c>
      <c r="AF161" s="236"/>
    </row>
    <row r="162" spans="1:32" ht="13.2">
      <c r="A162" s="173"/>
      <c r="B162" s="254" t="s">
        <v>213</v>
      </c>
      <c r="C162" s="50"/>
      <c r="D162" s="231">
        <v>7876</v>
      </c>
      <c r="E162" s="195">
        <v>24.885714285714286</v>
      </c>
      <c r="F162" s="195">
        <v>-9.8857142857142861</v>
      </c>
      <c r="G162" s="195"/>
      <c r="H162" s="195"/>
      <c r="I162" s="328">
        <v>6</v>
      </c>
      <c r="J162" s="327">
        <f>I162-'CSVC 2025-2026'!I162</f>
        <v>0</v>
      </c>
      <c r="K162" s="323">
        <v>4</v>
      </c>
      <c r="L162" s="327">
        <f>K162-'CSVC 2025-2026'!K162</f>
        <v>0</v>
      </c>
      <c r="M162" s="323">
        <v>45</v>
      </c>
      <c r="N162" s="327">
        <f>M162-'CSVC 2025-2026'!M162</f>
        <v>0</v>
      </c>
      <c r="O162" s="323">
        <v>1</v>
      </c>
      <c r="P162" s="327">
        <f>O162-'CSVC 2025-2026'!O162</f>
        <v>0</v>
      </c>
      <c r="Q162" s="323">
        <v>1</v>
      </c>
      <c r="R162" s="327">
        <f>Q162-'CSVC 2025-2026'!Q162</f>
        <v>0</v>
      </c>
      <c r="S162" s="323">
        <v>90</v>
      </c>
      <c r="T162" s="327">
        <f>S162-'CSVC 2025-2026'!S162</f>
        <v>0</v>
      </c>
      <c r="U162" s="323">
        <v>60</v>
      </c>
      <c r="V162" s="327">
        <f>U162-'CSVC 2025-2026'!U162</f>
        <v>0</v>
      </c>
      <c r="W162" s="323">
        <v>1</v>
      </c>
      <c r="X162" s="327">
        <f>W162-'CSVC 2025-2026'!W162</f>
        <v>1</v>
      </c>
      <c r="Y162" s="327"/>
      <c r="Z162" s="323">
        <v>4110</v>
      </c>
      <c r="AA162" s="327">
        <f>Z162-'CSVC 2025-2026'!Z162</f>
        <v>0</v>
      </c>
      <c r="AB162" s="323">
        <v>1000</v>
      </c>
      <c r="AC162" s="327">
        <f>AB162-'CSVC 2025-2026'!AB162</f>
        <v>0</v>
      </c>
      <c r="AD162" s="323"/>
      <c r="AE162" s="195">
        <f>AD162-'CSVC 2025-2026'!AD162</f>
        <v>0</v>
      </c>
      <c r="AF162" s="233"/>
    </row>
    <row r="163" spans="1:32" ht="13.2">
      <c r="A163" s="228"/>
      <c r="B163" s="254" t="s">
        <v>214</v>
      </c>
      <c r="C163" s="50"/>
      <c r="D163" s="231"/>
      <c r="E163" s="195">
        <v>0</v>
      </c>
      <c r="F163" s="195">
        <v>5</v>
      </c>
      <c r="G163" s="195"/>
      <c r="H163" s="195"/>
      <c r="I163" s="328">
        <v>1</v>
      </c>
      <c r="J163" s="327">
        <f>I163-'CSVC 2025-2026'!I163</f>
        <v>0</v>
      </c>
      <c r="K163" s="323"/>
      <c r="L163" s="327">
        <f>K163-'CSVC 2025-2026'!K163</f>
        <v>0</v>
      </c>
      <c r="M163" s="323">
        <v>10</v>
      </c>
      <c r="N163" s="327">
        <f>M163-'CSVC 2025-2026'!M163</f>
        <v>0</v>
      </c>
      <c r="O163" s="323">
        <v>1</v>
      </c>
      <c r="P163" s="327">
        <f>O163-'CSVC 2025-2026'!O163</f>
        <v>0</v>
      </c>
      <c r="Q163" s="323"/>
      <c r="R163" s="327">
        <f>Q163-'CSVC 2025-2026'!Q163</f>
        <v>0</v>
      </c>
      <c r="S163" s="323">
        <v>30</v>
      </c>
      <c r="T163" s="327">
        <f>S163-'CSVC 2025-2026'!S163</f>
        <v>0</v>
      </c>
      <c r="U163" s="323">
        <v>24</v>
      </c>
      <c r="V163" s="327">
        <f>U163-'CSVC 2025-2026'!U163</f>
        <v>0</v>
      </c>
      <c r="W163" s="323"/>
      <c r="X163" s="327">
        <f>W163-'CSVC 2025-2026'!W163</f>
        <v>0</v>
      </c>
      <c r="Y163" s="327"/>
      <c r="Z163" s="323">
        <v>710</v>
      </c>
      <c r="AA163" s="327">
        <f>Z163-'CSVC 2025-2026'!Z163</f>
        <v>0</v>
      </c>
      <c r="AB163" s="323"/>
      <c r="AC163" s="327">
        <f>AB163-'CSVC 2025-2026'!AB163</f>
        <v>0</v>
      </c>
      <c r="AD163" s="323"/>
      <c r="AE163" s="195">
        <f>AD163-'CSVC 2025-2026'!AD163</f>
        <v>0</v>
      </c>
      <c r="AF163" s="233"/>
    </row>
    <row r="164" spans="1:32" ht="13.2">
      <c r="A164" s="228"/>
      <c r="B164" s="254" t="s">
        <v>220</v>
      </c>
      <c r="C164" s="50"/>
      <c r="D164" s="231"/>
      <c r="E164" s="195">
        <v>0</v>
      </c>
      <c r="F164" s="195">
        <v>12</v>
      </c>
      <c r="G164" s="195"/>
      <c r="H164" s="195"/>
      <c r="I164" s="328">
        <v>1</v>
      </c>
      <c r="J164" s="327">
        <f>I164-'CSVC 2025-2026'!I164</f>
        <v>0</v>
      </c>
      <c r="K164" s="323"/>
      <c r="L164" s="327">
        <f>K164-'CSVC 2025-2026'!K164</f>
        <v>0</v>
      </c>
      <c r="M164" s="323">
        <v>15</v>
      </c>
      <c r="N164" s="327">
        <f>M164-'CSVC 2025-2026'!M164</f>
        <v>0</v>
      </c>
      <c r="O164" s="323">
        <v>1</v>
      </c>
      <c r="P164" s="327">
        <f>O164-'CSVC 2025-2026'!O164</f>
        <v>0</v>
      </c>
      <c r="Q164" s="323"/>
      <c r="R164" s="327">
        <f>Q164-'CSVC 2025-2026'!Q164</f>
        <v>0</v>
      </c>
      <c r="S164" s="323">
        <v>60</v>
      </c>
      <c r="T164" s="327">
        <f>S164-'CSVC 2025-2026'!S164</f>
        <v>0</v>
      </c>
      <c r="U164" s="323">
        <v>24</v>
      </c>
      <c r="V164" s="327">
        <f>U164-'CSVC 2025-2026'!U164</f>
        <v>0</v>
      </c>
      <c r="W164" s="323"/>
      <c r="X164" s="327">
        <f>W164-'CSVC 2025-2026'!W164</f>
        <v>0</v>
      </c>
      <c r="Y164" s="327"/>
      <c r="Z164" s="323">
        <v>1023</v>
      </c>
      <c r="AA164" s="327">
        <f>Z164-'CSVC 2025-2026'!Z164</f>
        <v>0</v>
      </c>
      <c r="AB164" s="323"/>
      <c r="AC164" s="327">
        <f>AB164-'CSVC 2025-2026'!AB164</f>
        <v>0</v>
      </c>
      <c r="AD164" s="323"/>
      <c r="AE164" s="195">
        <f>AD164-'CSVC 2025-2026'!AD164</f>
        <v>0</v>
      </c>
      <c r="AF164" s="233"/>
    </row>
    <row r="165" spans="1:32" ht="13.2">
      <c r="A165" s="228"/>
      <c r="B165" s="254" t="s">
        <v>216</v>
      </c>
      <c r="C165" s="50"/>
      <c r="D165" s="231">
        <v>3081</v>
      </c>
      <c r="E165" s="195">
        <v>24.8</v>
      </c>
      <c r="F165" s="195">
        <v>-15.8</v>
      </c>
      <c r="G165" s="195"/>
      <c r="H165" s="195"/>
      <c r="I165" s="328">
        <v>2</v>
      </c>
      <c r="J165" s="327">
        <f>I165-'CSVC 2025-2026'!I165</f>
        <v>0</v>
      </c>
      <c r="K165" s="323">
        <v>1</v>
      </c>
      <c r="L165" s="327">
        <f>K165-'CSVC 2025-2026'!K165</f>
        <v>0</v>
      </c>
      <c r="M165" s="323">
        <v>30</v>
      </c>
      <c r="N165" s="327">
        <f>M165-'CSVC 2025-2026'!M165</f>
        <v>0</v>
      </c>
      <c r="O165" s="323">
        <v>1</v>
      </c>
      <c r="P165" s="327">
        <f>O165-'CSVC 2025-2026'!O165</f>
        <v>0</v>
      </c>
      <c r="Q165" s="323">
        <v>1</v>
      </c>
      <c r="R165" s="327">
        <f>Q165-'CSVC 2025-2026'!Q165</f>
        <v>0</v>
      </c>
      <c r="S165" s="323">
        <v>45</v>
      </c>
      <c r="T165" s="327">
        <f>S165-'CSVC 2025-2026'!S165</f>
        <v>0</v>
      </c>
      <c r="U165" s="323">
        <v>30</v>
      </c>
      <c r="V165" s="327">
        <f>U165-'CSVC 2025-2026'!U165</f>
        <v>0</v>
      </c>
      <c r="W165" s="323"/>
      <c r="X165" s="327">
        <f>W165-'CSVC 2025-2026'!W165</f>
        <v>0</v>
      </c>
      <c r="Y165" s="327"/>
      <c r="Z165" s="323">
        <v>3377</v>
      </c>
      <c r="AA165" s="327">
        <f>Z165-'CSVC 2025-2026'!Z165</f>
        <v>0</v>
      </c>
      <c r="AB165" s="323"/>
      <c r="AC165" s="327">
        <f>AB165-'CSVC 2025-2026'!AB165</f>
        <v>0</v>
      </c>
      <c r="AD165" s="323"/>
      <c r="AE165" s="195">
        <f>AD165-'CSVC 2025-2026'!AD165</f>
        <v>0</v>
      </c>
      <c r="AF165" s="233"/>
    </row>
    <row r="166" spans="1:32" s="222" customFormat="1" ht="13.2">
      <c r="A166" s="215">
        <v>3</v>
      </c>
      <c r="B166" s="223" t="s">
        <v>222</v>
      </c>
      <c r="C166" s="220"/>
      <c r="D166" s="218">
        <v>12000</v>
      </c>
      <c r="E166" s="195">
        <v>27</v>
      </c>
      <c r="F166" s="195">
        <v>-1</v>
      </c>
      <c r="G166" s="195"/>
      <c r="H166" s="195"/>
      <c r="I166" s="326">
        <v>10</v>
      </c>
      <c r="J166" s="327">
        <f>I166-'CSVC 2025-2026'!I166</f>
        <v>2</v>
      </c>
      <c r="K166" s="327">
        <v>5</v>
      </c>
      <c r="L166" s="327">
        <f>K166-'CSVC 2025-2026'!K166</f>
        <v>1</v>
      </c>
      <c r="M166" s="327">
        <f>'CSVC 2025-2026'!M166</f>
        <v>100</v>
      </c>
      <c r="N166" s="327">
        <f>M166-'CSVC 2025-2026'!M166</f>
        <v>0</v>
      </c>
      <c r="O166" s="327">
        <v>5</v>
      </c>
      <c r="P166" s="327">
        <f>O166-'CSVC 2025-2026'!O166</f>
        <v>0</v>
      </c>
      <c r="Q166" s="327">
        <v>6</v>
      </c>
      <c r="R166" s="327">
        <f>Q166-'CSVC 2025-2026'!Q166</f>
        <v>1</v>
      </c>
      <c r="S166" s="327">
        <f>'CSVC 2025-2026'!S166</f>
        <v>700</v>
      </c>
      <c r="T166" s="327">
        <f>S166-'CSVC 2025-2026'!S166</f>
        <v>0</v>
      </c>
      <c r="U166" s="327">
        <f>'CSVC 2025-2026'!U166</f>
        <v>240</v>
      </c>
      <c r="V166" s="327">
        <f>U166-'CSVC 2025-2026'!U166</f>
        <v>0</v>
      </c>
      <c r="W166" s="327">
        <v>1</v>
      </c>
      <c r="X166" s="327">
        <f>W166-'CSVC 2025-2026'!W166</f>
        <v>1</v>
      </c>
      <c r="Y166" s="327"/>
      <c r="Z166" s="327">
        <f>'CSVC 2025-2026'!Z166</f>
        <v>2000</v>
      </c>
      <c r="AA166" s="327">
        <f>Z166-'CSVC 2025-2026'!Z166</f>
        <v>0</v>
      </c>
      <c r="AB166" s="327">
        <f>'CSVC 2025-2026'!AB166</f>
        <v>2000</v>
      </c>
      <c r="AC166" s="327">
        <f>AB166-'CSVC 2025-2026'!AB166</f>
        <v>0</v>
      </c>
      <c r="AD166" s="327">
        <f>'CSVC 2025-2026'!AD166</f>
        <v>0</v>
      </c>
      <c r="AE166" s="195">
        <f>AD166-'CSVC 2025-2026'!AD166</f>
        <v>0</v>
      </c>
      <c r="AF166" s="281"/>
    </row>
    <row r="167" spans="1:32" s="184" customFormat="1" ht="11.4">
      <c r="A167" s="189" t="s">
        <v>224</v>
      </c>
      <c r="B167" s="190" t="s">
        <v>225</v>
      </c>
      <c r="C167" s="282">
        <f t="shared" ref="C167:AE167" si="62">SUM(C168:C169,C170,C173)</f>
        <v>0</v>
      </c>
      <c r="D167" s="282">
        <f t="shared" si="62"/>
        <v>25850</v>
      </c>
      <c r="E167" s="282">
        <f t="shared" si="62"/>
        <v>61</v>
      </c>
      <c r="F167" s="282">
        <f t="shared" si="62"/>
        <v>-9</v>
      </c>
      <c r="G167" s="282">
        <f t="shared" si="62"/>
        <v>0</v>
      </c>
      <c r="H167" s="282">
        <f t="shared" si="62"/>
        <v>9</v>
      </c>
      <c r="I167" s="282">
        <f t="shared" si="62"/>
        <v>24</v>
      </c>
      <c r="J167" s="282">
        <f t="shared" si="62"/>
        <v>0</v>
      </c>
      <c r="K167" s="282">
        <f t="shared" si="62"/>
        <v>19</v>
      </c>
      <c r="L167" s="282">
        <f t="shared" si="62"/>
        <v>0</v>
      </c>
      <c r="M167" s="282">
        <f t="shared" si="62"/>
        <v>280</v>
      </c>
      <c r="N167" s="282">
        <f t="shared" si="62"/>
        <v>0</v>
      </c>
      <c r="O167" s="282">
        <f t="shared" si="62"/>
        <v>11</v>
      </c>
      <c r="P167" s="282">
        <f t="shared" si="62"/>
        <v>0</v>
      </c>
      <c r="Q167" s="282">
        <f t="shared" si="62"/>
        <v>10</v>
      </c>
      <c r="R167" s="282">
        <f t="shared" si="62"/>
        <v>0</v>
      </c>
      <c r="S167" s="282">
        <f t="shared" si="62"/>
        <v>600</v>
      </c>
      <c r="T167" s="282">
        <f t="shared" si="62"/>
        <v>0</v>
      </c>
      <c r="U167" s="282">
        <f t="shared" si="62"/>
        <v>530</v>
      </c>
      <c r="V167" s="282">
        <f t="shared" si="62"/>
        <v>0</v>
      </c>
      <c r="W167" s="282">
        <f t="shared" si="62"/>
        <v>2</v>
      </c>
      <c r="X167" s="282">
        <f t="shared" si="62"/>
        <v>1</v>
      </c>
      <c r="Y167" s="282">
        <f t="shared" si="62"/>
        <v>0</v>
      </c>
      <c r="Z167" s="282">
        <f t="shared" si="62"/>
        <v>10591</v>
      </c>
      <c r="AA167" s="282">
        <f t="shared" si="62"/>
        <v>0</v>
      </c>
      <c r="AB167" s="282">
        <f t="shared" si="62"/>
        <v>2500</v>
      </c>
      <c r="AC167" s="282">
        <f t="shared" si="62"/>
        <v>0</v>
      </c>
      <c r="AD167" s="282">
        <f t="shared" si="62"/>
        <v>1</v>
      </c>
      <c r="AE167" s="282">
        <f t="shared" si="62"/>
        <v>0</v>
      </c>
      <c r="AF167" s="192"/>
    </row>
    <row r="168" spans="1:32" s="222" customFormat="1" ht="13.2">
      <c r="A168" s="215">
        <v>1</v>
      </c>
      <c r="B168" s="223" t="s">
        <v>226</v>
      </c>
      <c r="C168" s="220"/>
      <c r="D168" s="218">
        <v>7734</v>
      </c>
      <c r="E168" s="195">
        <v>16</v>
      </c>
      <c r="F168" s="195">
        <v>-3</v>
      </c>
      <c r="G168" s="195"/>
      <c r="H168" s="195"/>
      <c r="I168" s="327">
        <v>4</v>
      </c>
      <c r="J168" s="327">
        <f>I168-'CSVC 2025-2026'!I168</f>
        <v>0</v>
      </c>
      <c r="K168" s="327">
        <v>8</v>
      </c>
      <c r="L168" s="327">
        <f>K168-'CSVC 2025-2026'!K168</f>
        <v>0</v>
      </c>
      <c r="M168" s="327">
        <v>50</v>
      </c>
      <c r="N168" s="327">
        <f>M168-'CSVC 2025-2026'!M168</f>
        <v>0</v>
      </c>
      <c r="O168" s="327">
        <v>4</v>
      </c>
      <c r="P168" s="327">
        <f>O168-'CSVC 2025-2026'!O168</f>
        <v>0</v>
      </c>
      <c r="Q168" s="327"/>
      <c r="R168" s="327">
        <f>Q168-'CSVC 2025-2026'!Q168</f>
        <v>0</v>
      </c>
      <c r="S168" s="327"/>
      <c r="T168" s="327">
        <f>S168-'CSVC 2025-2026'!S168</f>
        <v>0</v>
      </c>
      <c r="U168" s="327">
        <v>195</v>
      </c>
      <c r="V168" s="327">
        <f>U168-'CSVC 2025-2026'!U168</f>
        <v>0</v>
      </c>
      <c r="W168" s="327"/>
      <c r="X168" s="327">
        <f>W168-'CSVC 2025-2026'!W168</f>
        <v>0</v>
      </c>
      <c r="Y168" s="327"/>
      <c r="Z168" s="327">
        <v>5000</v>
      </c>
      <c r="AA168" s="327">
        <f>Z168-'CSVC 2025-2026'!Z168</f>
        <v>0</v>
      </c>
      <c r="AB168" s="327">
        <v>1000</v>
      </c>
      <c r="AC168" s="327">
        <f>AB168-'CSVC 2025-2026'!AB168</f>
        <v>0</v>
      </c>
      <c r="AD168" s="327">
        <v>1</v>
      </c>
      <c r="AE168" s="195">
        <f>AD168-'CSVC 2025-2026'!AD168</f>
        <v>0</v>
      </c>
      <c r="AF168" s="241"/>
    </row>
    <row r="169" spans="1:32" ht="13.2">
      <c r="A169" s="228"/>
      <c r="B169" s="216" t="s">
        <v>62</v>
      </c>
      <c r="C169" s="231"/>
      <c r="D169" s="231"/>
      <c r="E169" s="195"/>
      <c r="F169" s="195"/>
      <c r="G169" s="195"/>
      <c r="H169" s="195"/>
      <c r="I169" s="328"/>
      <c r="J169" s="327">
        <f>I169-'CSVC 2025-2026'!I169</f>
        <v>0</v>
      </c>
      <c r="K169" s="323"/>
      <c r="L169" s="327">
        <f>K169-'CSVC 2025-2026'!K169</f>
        <v>0</v>
      </c>
      <c r="M169" s="323"/>
      <c r="N169" s="327">
        <f>M169-'CSVC 2025-2026'!M169</f>
        <v>0</v>
      </c>
      <c r="O169" s="323"/>
      <c r="P169" s="327">
        <f>O169-'CSVC 2025-2026'!O169</f>
        <v>0</v>
      </c>
      <c r="Q169" s="323"/>
      <c r="R169" s="327">
        <f>Q169-'CSVC 2025-2026'!Q169</f>
        <v>0</v>
      </c>
      <c r="S169" s="323"/>
      <c r="T169" s="327">
        <f>S169-'CSVC 2025-2026'!S169</f>
        <v>0</v>
      </c>
      <c r="U169" s="323"/>
      <c r="V169" s="327">
        <f>U169-'CSVC 2025-2026'!U169</f>
        <v>0</v>
      </c>
      <c r="W169" s="323"/>
      <c r="X169" s="327">
        <f>W169-'CSVC 2025-2026'!W169</f>
        <v>0</v>
      </c>
      <c r="Y169" s="327"/>
      <c r="Z169" s="323"/>
      <c r="AA169" s="327">
        <f>Z169-'CSVC 2025-2026'!Z169</f>
        <v>0</v>
      </c>
      <c r="AB169" s="323"/>
      <c r="AC169" s="327">
        <f>AB169-'CSVC 2025-2026'!AB169</f>
        <v>0</v>
      </c>
      <c r="AD169" s="323"/>
      <c r="AE169" s="195">
        <f>AD169-'CSVC 2025-2026'!AD169</f>
        <v>0</v>
      </c>
      <c r="AF169" s="233"/>
    </row>
    <row r="170" spans="1:32" s="222" customFormat="1" ht="13.2">
      <c r="A170" s="215">
        <v>2</v>
      </c>
      <c r="B170" s="257" t="s">
        <v>227</v>
      </c>
      <c r="C170" s="217">
        <v>0</v>
      </c>
      <c r="D170" s="217">
        <v>8116</v>
      </c>
      <c r="E170" s="195">
        <v>29</v>
      </c>
      <c r="F170" s="195">
        <v>-5</v>
      </c>
      <c r="G170" s="195"/>
      <c r="H170" s="195">
        <v>9</v>
      </c>
      <c r="I170" s="196">
        <v>10</v>
      </c>
      <c r="J170" s="327">
        <f>I170-'CSVC 2025-2026'!I170</f>
        <v>0</v>
      </c>
      <c r="K170" s="196">
        <v>6</v>
      </c>
      <c r="L170" s="327">
        <f>K170-'CSVC 2025-2026'!K170</f>
        <v>0</v>
      </c>
      <c r="M170" s="196">
        <v>110</v>
      </c>
      <c r="N170" s="327">
        <f>M170-'CSVC 2025-2026'!M170</f>
        <v>0</v>
      </c>
      <c r="O170" s="196">
        <v>2</v>
      </c>
      <c r="P170" s="327">
        <f>O170-'CSVC 2025-2026'!O170</f>
        <v>0</v>
      </c>
      <c r="Q170" s="196">
        <v>4</v>
      </c>
      <c r="R170" s="327">
        <f>Q170-'CSVC 2025-2026'!Q170</f>
        <v>0</v>
      </c>
      <c r="S170" s="196">
        <v>100</v>
      </c>
      <c r="T170" s="327">
        <f>S170-'CSVC 2025-2026'!S170</f>
        <v>0</v>
      </c>
      <c r="U170" s="196">
        <v>95</v>
      </c>
      <c r="V170" s="327">
        <f>U170-'CSVC 2025-2026'!U170</f>
        <v>0</v>
      </c>
      <c r="W170" s="196">
        <v>1</v>
      </c>
      <c r="X170" s="327">
        <f>W170-'CSVC 2025-2026'!W170</f>
        <v>1</v>
      </c>
      <c r="Y170" s="327"/>
      <c r="Z170" s="196">
        <v>2591</v>
      </c>
      <c r="AA170" s="327">
        <f>Z170-'CSVC 2025-2026'!Z170</f>
        <v>0</v>
      </c>
      <c r="AB170" s="196">
        <v>500</v>
      </c>
      <c r="AC170" s="327">
        <f>AB170-'CSVC 2025-2026'!AB170</f>
        <v>0</v>
      </c>
      <c r="AD170" s="196">
        <v>0</v>
      </c>
      <c r="AE170" s="195">
        <f>AD170-'CSVC 2025-2026'!AD170</f>
        <v>0</v>
      </c>
      <c r="AF170" s="236"/>
    </row>
    <row r="171" spans="1:32" ht="13.2">
      <c r="A171" s="173"/>
      <c r="B171" s="254" t="s">
        <v>228</v>
      </c>
      <c r="C171" s="50"/>
      <c r="D171" s="231">
        <v>7000</v>
      </c>
      <c r="E171" s="195">
        <v>15</v>
      </c>
      <c r="F171" s="195">
        <v>-2</v>
      </c>
      <c r="G171" s="195"/>
      <c r="H171" s="195"/>
      <c r="I171" s="328">
        <v>6</v>
      </c>
      <c r="J171" s="327">
        <f>I171-'CSVC 2025-2026'!I171</f>
        <v>0</v>
      </c>
      <c r="K171" s="323">
        <v>4</v>
      </c>
      <c r="L171" s="327">
        <f>K171-'CSVC 2025-2026'!K171</f>
        <v>0</v>
      </c>
      <c r="M171" s="323">
        <v>70</v>
      </c>
      <c r="N171" s="327">
        <f>M171-'CSVC 2025-2026'!M171</f>
        <v>0</v>
      </c>
      <c r="O171" s="323">
        <v>1</v>
      </c>
      <c r="P171" s="327">
        <f>O171-'CSVC 2025-2026'!O171</f>
        <v>0</v>
      </c>
      <c r="Q171" s="323">
        <v>2</v>
      </c>
      <c r="R171" s="327">
        <f>Q171-'CSVC 2025-2026'!Q171</f>
        <v>0</v>
      </c>
      <c r="S171" s="323">
        <v>100</v>
      </c>
      <c r="T171" s="327">
        <f>S171-'CSVC 2025-2026'!S171</f>
        <v>0</v>
      </c>
      <c r="U171" s="323">
        <v>55</v>
      </c>
      <c r="V171" s="327">
        <f>U171-'CSVC 2025-2026'!U171</f>
        <v>0</v>
      </c>
      <c r="W171" s="323">
        <v>1</v>
      </c>
      <c r="X171" s="327">
        <f>W171-'CSVC 2025-2026'!W171</f>
        <v>1</v>
      </c>
      <c r="Y171" s="327"/>
      <c r="Z171" s="323">
        <v>1241</v>
      </c>
      <c r="AA171" s="327">
        <f>Z171-'CSVC 2025-2026'!Z171</f>
        <v>0</v>
      </c>
      <c r="AB171" s="323">
        <v>500</v>
      </c>
      <c r="AC171" s="327">
        <f>AB171-'CSVC 2025-2026'!AB171</f>
        <v>500</v>
      </c>
      <c r="AD171" s="323"/>
      <c r="AE171" s="195">
        <f>AD171-'CSVC 2025-2026'!AD171</f>
        <v>0</v>
      </c>
      <c r="AF171" s="233"/>
    </row>
    <row r="172" spans="1:32" ht="13.2">
      <c r="A172" s="228"/>
      <c r="B172" s="254" t="s">
        <v>230</v>
      </c>
      <c r="C172" s="50"/>
      <c r="D172" s="231">
        <v>1116</v>
      </c>
      <c r="E172" s="195">
        <v>14</v>
      </c>
      <c r="F172" s="195">
        <v>-3</v>
      </c>
      <c r="G172" s="195"/>
      <c r="H172" s="195">
        <v>9</v>
      </c>
      <c r="I172" s="328">
        <v>4</v>
      </c>
      <c r="J172" s="327">
        <f>I172-'CSVC 2025-2026'!I172</f>
        <v>0</v>
      </c>
      <c r="K172" s="323">
        <v>2</v>
      </c>
      <c r="L172" s="327">
        <f>K172-'CSVC 2025-2026'!K172</f>
        <v>0</v>
      </c>
      <c r="M172" s="323">
        <v>40</v>
      </c>
      <c r="N172" s="327">
        <f>M172-'CSVC 2025-2026'!M172</f>
        <v>0</v>
      </c>
      <c r="O172" s="323">
        <v>1</v>
      </c>
      <c r="P172" s="327">
        <f>O172-'CSVC 2025-2026'!O172</f>
        <v>0</v>
      </c>
      <c r="Q172" s="323">
        <v>2</v>
      </c>
      <c r="R172" s="327">
        <f>Q172-'CSVC 2025-2026'!Q172</f>
        <v>0</v>
      </c>
      <c r="S172" s="323"/>
      <c r="T172" s="327">
        <f>S172-'CSVC 2025-2026'!S172</f>
        <v>0</v>
      </c>
      <c r="U172" s="323">
        <v>40</v>
      </c>
      <c r="V172" s="327">
        <f>U172-'CSVC 2025-2026'!U172</f>
        <v>0</v>
      </c>
      <c r="W172" s="323"/>
      <c r="X172" s="327">
        <f>W172-'CSVC 2025-2026'!W172</f>
        <v>0</v>
      </c>
      <c r="Y172" s="327"/>
      <c r="Z172" s="323">
        <v>1350</v>
      </c>
      <c r="AA172" s="327">
        <f>Z172-'CSVC 2025-2026'!Z172</f>
        <v>0</v>
      </c>
      <c r="AB172" s="323"/>
      <c r="AC172" s="327">
        <f>AB172-'CSVC 2025-2026'!AB172</f>
        <v>0</v>
      </c>
      <c r="AD172" s="323"/>
      <c r="AE172" s="195">
        <f>AD172-'CSVC 2025-2026'!AD172</f>
        <v>0</v>
      </c>
      <c r="AF172" s="233"/>
    </row>
    <row r="173" spans="1:32" s="222" customFormat="1" ht="13.2">
      <c r="A173" s="215">
        <v>3</v>
      </c>
      <c r="B173" s="223" t="s">
        <v>231</v>
      </c>
      <c r="C173" s="217">
        <v>0</v>
      </c>
      <c r="D173" s="217">
        <v>10000</v>
      </c>
      <c r="E173" s="195">
        <v>16</v>
      </c>
      <c r="F173" s="195">
        <v>-1</v>
      </c>
      <c r="G173" s="195"/>
      <c r="H173" s="195"/>
      <c r="I173" s="196">
        <v>10</v>
      </c>
      <c r="J173" s="327">
        <f>I173-'CSVC 2025-2026'!I173</f>
        <v>0</v>
      </c>
      <c r="K173" s="196">
        <v>5</v>
      </c>
      <c r="L173" s="327">
        <f>K173-'CSVC 2025-2026'!K173</f>
        <v>0</v>
      </c>
      <c r="M173" s="327">
        <f>'CSVC 2025-2026'!M173</f>
        <v>120</v>
      </c>
      <c r="N173" s="327">
        <f>M173-'CSVC 2025-2026'!M173</f>
        <v>0</v>
      </c>
      <c r="O173" s="196">
        <v>5</v>
      </c>
      <c r="P173" s="327">
        <f>O173-'CSVC 2025-2026'!O173</f>
        <v>0</v>
      </c>
      <c r="Q173" s="196">
        <v>6</v>
      </c>
      <c r="R173" s="327">
        <f>Q173-'CSVC 2025-2026'!Q173</f>
        <v>0</v>
      </c>
      <c r="S173" s="327">
        <f>'CSVC 2025-2026'!S173</f>
        <v>500</v>
      </c>
      <c r="T173" s="327">
        <f>S173-'CSVC 2025-2026'!S173</f>
        <v>0</v>
      </c>
      <c r="U173" s="327">
        <f>'CSVC 2025-2026'!U173</f>
        <v>240</v>
      </c>
      <c r="V173" s="327">
        <f>U173-'CSVC 2025-2026'!U173</f>
        <v>0</v>
      </c>
      <c r="W173" s="196">
        <v>1</v>
      </c>
      <c r="X173" s="327">
        <f>W173-'CSVC 2025-2026'!W173</f>
        <v>0</v>
      </c>
      <c r="Y173" s="327"/>
      <c r="Z173" s="327">
        <f>'CSVC 2025-2026'!Z173</f>
        <v>3000</v>
      </c>
      <c r="AA173" s="327">
        <f>Z173-'CSVC 2025-2026'!Z173</f>
        <v>0</v>
      </c>
      <c r="AB173" s="327">
        <f>'CSVC 2025-2026'!AB173</f>
        <v>1000</v>
      </c>
      <c r="AC173" s="327">
        <f>AB173-'CSVC 2025-2026'!AB173</f>
        <v>0</v>
      </c>
      <c r="AD173" s="327">
        <f>'CSVC 2025-2026'!AD173</f>
        <v>0</v>
      </c>
      <c r="AE173" s="195">
        <f>AD173-'CSVC 2025-2026'!AD173</f>
        <v>0</v>
      </c>
      <c r="AF173" s="236"/>
    </row>
    <row r="174" spans="1:32" ht="13.2">
      <c r="A174" s="173"/>
      <c r="B174" s="247" t="s">
        <v>232</v>
      </c>
      <c r="C174" s="50"/>
      <c r="D174" s="231"/>
      <c r="E174" s="195">
        <v>0</v>
      </c>
      <c r="F174" s="195">
        <v>0</v>
      </c>
      <c r="G174" s="195"/>
      <c r="H174" s="195"/>
      <c r="I174" s="328"/>
      <c r="J174" s="327">
        <f>I174-'CSVC 2025-2026'!I174</f>
        <v>0</v>
      </c>
      <c r="K174" s="323"/>
      <c r="L174" s="327">
        <f>K174-'CSVC 2025-2026'!K174</f>
        <v>0</v>
      </c>
      <c r="M174" s="323"/>
      <c r="N174" s="327">
        <f>M174-'CSVC 2025-2026'!M174</f>
        <v>0</v>
      </c>
      <c r="O174" s="323"/>
      <c r="P174" s="327">
        <f>O174-'CSVC 2025-2026'!O174</f>
        <v>0</v>
      </c>
      <c r="Q174" s="323"/>
      <c r="R174" s="327">
        <f>Q174-'CSVC 2025-2026'!Q174</f>
        <v>0</v>
      </c>
      <c r="S174" s="323"/>
      <c r="T174" s="327">
        <f>S174-'CSVC 2025-2026'!S174</f>
        <v>0</v>
      </c>
      <c r="U174" s="323"/>
      <c r="V174" s="327">
        <f>U174-'CSVC 2025-2026'!U174</f>
        <v>0</v>
      </c>
      <c r="W174" s="323"/>
      <c r="X174" s="327">
        <f>W174-'CSVC 2025-2026'!W174</f>
        <v>0</v>
      </c>
      <c r="Y174" s="327"/>
      <c r="Z174" s="323"/>
      <c r="AA174" s="327">
        <f>Z174-'CSVC 2025-2026'!Z174</f>
        <v>0</v>
      </c>
      <c r="AB174" s="323"/>
      <c r="AC174" s="327">
        <f>AB174-'CSVC 2025-2026'!AB174</f>
        <v>0</v>
      </c>
      <c r="AD174" s="323"/>
      <c r="AE174" s="195">
        <f>AD174-'CSVC 2025-2026'!AD174</f>
        <v>0</v>
      </c>
      <c r="AF174" s="244"/>
    </row>
    <row r="175" spans="1:32" ht="13.2">
      <c r="A175" s="228"/>
      <c r="B175" s="247" t="s">
        <v>132</v>
      </c>
      <c r="C175" s="50"/>
      <c r="D175" s="231">
        <v>10000</v>
      </c>
      <c r="E175" s="195">
        <v>16</v>
      </c>
      <c r="F175" s="195">
        <v>-1</v>
      </c>
      <c r="G175" s="195"/>
      <c r="H175" s="195"/>
      <c r="I175" s="328"/>
      <c r="J175" s="327">
        <f>I175-'CSVC 2025-2026'!I175</f>
        <v>0</v>
      </c>
      <c r="K175" s="323"/>
      <c r="L175" s="327">
        <f>K175-'CSVC 2025-2026'!K175</f>
        <v>0</v>
      </c>
      <c r="M175" s="323"/>
      <c r="N175" s="327">
        <f>M175-'CSVC 2025-2026'!M175</f>
        <v>0</v>
      </c>
      <c r="O175" s="323"/>
      <c r="P175" s="327">
        <f>O175-'CSVC 2025-2026'!O175</f>
        <v>0</v>
      </c>
      <c r="Q175" s="323"/>
      <c r="R175" s="327">
        <f>Q175-'CSVC 2025-2026'!Q175</f>
        <v>0</v>
      </c>
      <c r="S175" s="323"/>
      <c r="T175" s="327">
        <f>S175-'CSVC 2025-2026'!S175</f>
        <v>0</v>
      </c>
      <c r="U175" s="323"/>
      <c r="V175" s="327">
        <f>U175-'CSVC 2025-2026'!U175</f>
        <v>0</v>
      </c>
      <c r="W175" s="323"/>
      <c r="X175" s="327">
        <f>W175-'CSVC 2025-2026'!W175</f>
        <v>0</v>
      </c>
      <c r="Y175" s="327"/>
      <c r="Z175" s="323"/>
      <c r="AA175" s="327">
        <f>Z175-'CSVC 2025-2026'!Z175</f>
        <v>0</v>
      </c>
      <c r="AB175" s="323"/>
      <c r="AC175" s="327">
        <f>AB175-'CSVC 2025-2026'!AB175</f>
        <v>0</v>
      </c>
      <c r="AD175" s="323"/>
      <c r="AE175" s="195">
        <f>AD175-'CSVC 2025-2026'!AD175</f>
        <v>0</v>
      </c>
      <c r="AF175" s="233"/>
    </row>
    <row r="176" spans="1:32" s="184" customFormat="1" ht="11.4">
      <c r="A176" s="189" t="s">
        <v>233</v>
      </c>
      <c r="B176" s="190" t="s">
        <v>234</v>
      </c>
      <c r="C176" s="282">
        <f t="shared" ref="C176:AE176" si="63">SUM(C177,C182,C186,C181,C180)</f>
        <v>0</v>
      </c>
      <c r="D176" s="282">
        <f t="shared" si="63"/>
        <v>45553.3</v>
      </c>
      <c r="E176" s="282">
        <f t="shared" si="63"/>
        <v>118</v>
      </c>
      <c r="F176" s="282">
        <f t="shared" si="63"/>
        <v>-17</v>
      </c>
      <c r="G176" s="282">
        <f t="shared" si="63"/>
        <v>0</v>
      </c>
      <c r="H176" s="282">
        <f t="shared" si="63"/>
        <v>0</v>
      </c>
      <c r="I176" s="282">
        <f t="shared" si="63"/>
        <v>28</v>
      </c>
      <c r="J176" s="282">
        <f t="shared" si="63"/>
        <v>5</v>
      </c>
      <c r="K176" s="282">
        <f t="shared" si="63"/>
        <v>23</v>
      </c>
      <c r="L176" s="282">
        <f t="shared" si="63"/>
        <v>2</v>
      </c>
      <c r="M176" s="282">
        <f t="shared" si="63"/>
        <v>315</v>
      </c>
      <c r="N176" s="282">
        <f t="shared" si="63"/>
        <v>0</v>
      </c>
      <c r="O176" s="282">
        <f t="shared" si="63"/>
        <v>15</v>
      </c>
      <c r="P176" s="282">
        <f t="shared" si="63"/>
        <v>0</v>
      </c>
      <c r="Q176" s="282">
        <f t="shared" si="63"/>
        <v>10</v>
      </c>
      <c r="R176" s="282">
        <f t="shared" si="63"/>
        <v>0</v>
      </c>
      <c r="S176" s="282">
        <f t="shared" si="63"/>
        <v>770</v>
      </c>
      <c r="T176" s="282">
        <f t="shared" si="63"/>
        <v>0</v>
      </c>
      <c r="U176" s="282">
        <f t="shared" si="63"/>
        <v>590</v>
      </c>
      <c r="V176" s="282">
        <f t="shared" si="63"/>
        <v>0</v>
      </c>
      <c r="W176" s="282">
        <f t="shared" si="63"/>
        <v>2</v>
      </c>
      <c r="X176" s="282">
        <f t="shared" si="63"/>
        <v>1</v>
      </c>
      <c r="Y176" s="282">
        <f t="shared" si="63"/>
        <v>0</v>
      </c>
      <c r="Z176" s="282">
        <f t="shared" si="63"/>
        <v>13620</v>
      </c>
      <c r="AA176" s="282">
        <f t="shared" si="63"/>
        <v>500</v>
      </c>
      <c r="AB176" s="282">
        <f t="shared" si="63"/>
        <v>11682</v>
      </c>
      <c r="AC176" s="282">
        <f t="shared" si="63"/>
        <v>1500</v>
      </c>
      <c r="AD176" s="282">
        <f t="shared" si="63"/>
        <v>3</v>
      </c>
      <c r="AE176" s="282">
        <f t="shared" si="63"/>
        <v>1</v>
      </c>
      <c r="AF176" s="192"/>
    </row>
    <row r="177" spans="1:32" s="227" customFormat="1" ht="11.4">
      <c r="A177" s="215">
        <v>1</v>
      </c>
      <c r="B177" s="257" t="s">
        <v>235</v>
      </c>
      <c r="C177" s="283">
        <v>0</v>
      </c>
      <c r="D177" s="283">
        <v>8154.4</v>
      </c>
      <c r="E177" s="195">
        <v>30</v>
      </c>
      <c r="F177" s="195">
        <v>-7</v>
      </c>
      <c r="G177" s="195"/>
      <c r="H177" s="195"/>
      <c r="I177" s="283">
        <v>6</v>
      </c>
      <c r="J177" s="327">
        <f>I177-'CSVC 2025-2026'!I177</f>
        <v>0</v>
      </c>
      <c r="K177" s="283">
        <v>10</v>
      </c>
      <c r="L177" s="327">
        <f>K177-'CSVC 2025-2026'!K177</f>
        <v>0</v>
      </c>
      <c r="M177" s="283">
        <v>100</v>
      </c>
      <c r="N177" s="327">
        <f>M177-'CSVC 2025-2026'!M177</f>
        <v>0</v>
      </c>
      <c r="O177" s="283">
        <v>6</v>
      </c>
      <c r="P177" s="327">
        <f>O177-'CSVC 2025-2026'!O177</f>
        <v>0</v>
      </c>
      <c r="Q177" s="283">
        <v>0</v>
      </c>
      <c r="R177" s="327">
        <f>Q177-'CSVC 2025-2026'!Q177</f>
        <v>0</v>
      </c>
      <c r="S177" s="283">
        <v>0</v>
      </c>
      <c r="T177" s="327">
        <f>S177-'CSVC 2025-2026'!S177</f>
        <v>0</v>
      </c>
      <c r="U177" s="283">
        <v>230</v>
      </c>
      <c r="V177" s="327">
        <f>U177-'CSVC 2025-2026'!U177</f>
        <v>0</v>
      </c>
      <c r="W177" s="283">
        <v>0</v>
      </c>
      <c r="X177" s="327">
        <f>W177-'CSVC 2025-2026'!W177</f>
        <v>0</v>
      </c>
      <c r="Y177" s="327"/>
      <c r="Z177" s="283">
        <v>3200</v>
      </c>
      <c r="AA177" s="327">
        <f>Z177-'CSVC 2025-2026'!Z177</f>
        <v>0</v>
      </c>
      <c r="AB177" s="283">
        <v>3600</v>
      </c>
      <c r="AC177" s="327">
        <f>AB177-'CSVC 2025-2026'!AB177</f>
        <v>0</v>
      </c>
      <c r="AD177" s="283">
        <v>2</v>
      </c>
      <c r="AE177" s="195">
        <f>AD177-'CSVC 2025-2026'!AD177</f>
        <v>0</v>
      </c>
      <c r="AF177" s="197"/>
    </row>
    <row r="178" spans="1:32" ht="13.2">
      <c r="A178" s="173"/>
      <c r="B178" s="254" t="s">
        <v>236</v>
      </c>
      <c r="C178" s="50"/>
      <c r="D178" s="231">
        <v>4954.3999999999996</v>
      </c>
      <c r="E178" s="195">
        <v>12</v>
      </c>
      <c r="F178" s="195">
        <v>-3</v>
      </c>
      <c r="G178" s="195"/>
      <c r="H178" s="195"/>
      <c r="I178" s="328">
        <v>3</v>
      </c>
      <c r="J178" s="327">
        <f>I178-'CSVC 2025-2026'!I178</f>
        <v>0</v>
      </c>
      <c r="K178" s="323">
        <v>5</v>
      </c>
      <c r="L178" s="327">
        <f>K178-'CSVC 2025-2026'!K178</f>
        <v>0</v>
      </c>
      <c r="M178" s="323">
        <v>100</v>
      </c>
      <c r="N178" s="327">
        <f>M178-'CSVC 2025-2026'!M178</f>
        <v>0</v>
      </c>
      <c r="O178" s="323">
        <v>3</v>
      </c>
      <c r="P178" s="327">
        <f>O178-'CSVC 2025-2026'!O178</f>
        <v>0</v>
      </c>
      <c r="Q178" s="323"/>
      <c r="R178" s="327">
        <f>Q178-'CSVC 2025-2026'!Q178</f>
        <v>0</v>
      </c>
      <c r="S178" s="323"/>
      <c r="T178" s="327">
        <f>S178-'CSVC 2025-2026'!S178</f>
        <v>0</v>
      </c>
      <c r="U178" s="323">
        <v>90</v>
      </c>
      <c r="V178" s="327">
        <f>U178-'CSVC 2025-2026'!U178</f>
        <v>0</v>
      </c>
      <c r="W178" s="323"/>
      <c r="X178" s="327">
        <f>W178-'CSVC 2025-2026'!W178</f>
        <v>0</v>
      </c>
      <c r="Y178" s="327"/>
      <c r="Z178" s="323">
        <v>1200</v>
      </c>
      <c r="AA178" s="327">
        <f>Z178-'CSVC 2025-2026'!Z178</f>
        <v>0</v>
      </c>
      <c r="AB178" s="323">
        <v>600</v>
      </c>
      <c r="AC178" s="327">
        <f>AB178-'CSVC 2025-2026'!AB178</f>
        <v>0</v>
      </c>
      <c r="AD178" s="323">
        <v>1</v>
      </c>
      <c r="AE178" s="195">
        <f>AD178-'CSVC 2025-2026'!AD178</f>
        <v>0</v>
      </c>
      <c r="AF178" s="233"/>
    </row>
    <row r="179" spans="1:32" ht="13.2">
      <c r="A179" s="228"/>
      <c r="B179" s="254" t="s">
        <v>237</v>
      </c>
      <c r="C179" s="50"/>
      <c r="D179" s="231">
        <v>3200</v>
      </c>
      <c r="E179" s="195">
        <v>18</v>
      </c>
      <c r="F179" s="195">
        <v>-4</v>
      </c>
      <c r="G179" s="195"/>
      <c r="H179" s="195"/>
      <c r="I179" s="328">
        <v>3</v>
      </c>
      <c r="J179" s="327">
        <f>I179-'CSVC 2025-2026'!I179</f>
        <v>0</v>
      </c>
      <c r="K179" s="323">
        <v>5</v>
      </c>
      <c r="L179" s="327">
        <f>K179-'CSVC 2025-2026'!K179</f>
        <v>0</v>
      </c>
      <c r="M179" s="323">
        <v>0</v>
      </c>
      <c r="N179" s="327">
        <f>M179-'CSVC 2025-2026'!M179</f>
        <v>0</v>
      </c>
      <c r="O179" s="323">
        <v>3</v>
      </c>
      <c r="P179" s="327">
        <f>O179-'CSVC 2025-2026'!O179</f>
        <v>0</v>
      </c>
      <c r="Q179" s="323"/>
      <c r="R179" s="327">
        <f>Q179-'CSVC 2025-2026'!Q179</f>
        <v>0</v>
      </c>
      <c r="S179" s="323"/>
      <c r="T179" s="327">
        <f>S179-'CSVC 2025-2026'!S179</f>
        <v>0</v>
      </c>
      <c r="U179" s="323">
        <v>140</v>
      </c>
      <c r="V179" s="327">
        <f>U179-'CSVC 2025-2026'!U179</f>
        <v>0</v>
      </c>
      <c r="W179" s="323"/>
      <c r="X179" s="327">
        <f>W179-'CSVC 2025-2026'!W179</f>
        <v>0</v>
      </c>
      <c r="Y179" s="327"/>
      <c r="Z179" s="323">
        <v>2000</v>
      </c>
      <c r="AA179" s="327">
        <f>Z179-'CSVC 2025-2026'!Z179</f>
        <v>0</v>
      </c>
      <c r="AB179" s="323">
        <v>3000</v>
      </c>
      <c r="AC179" s="327">
        <f>AB179-'CSVC 2025-2026'!AB179</f>
        <v>0</v>
      </c>
      <c r="AD179" s="323">
        <v>1</v>
      </c>
      <c r="AE179" s="195">
        <f>AD179-'CSVC 2025-2026'!AD179</f>
        <v>0</v>
      </c>
      <c r="AF179" s="233"/>
    </row>
    <row r="180" spans="1:32" s="222" customFormat="1" ht="13.2">
      <c r="A180" s="215">
        <v>2</v>
      </c>
      <c r="B180" s="257" t="s">
        <v>238</v>
      </c>
      <c r="C180" s="220"/>
      <c r="D180" s="218">
        <v>6500</v>
      </c>
      <c r="E180" s="195"/>
      <c r="F180" s="195"/>
      <c r="G180" s="195"/>
      <c r="H180" s="195"/>
      <c r="I180" s="326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  <c r="W180" s="327"/>
      <c r="X180" s="327"/>
      <c r="Y180" s="327"/>
      <c r="Z180" s="327"/>
      <c r="AA180" s="327"/>
      <c r="AB180" s="327"/>
      <c r="AC180" s="327"/>
      <c r="AD180" s="327"/>
      <c r="AE180" s="195"/>
      <c r="AF180" s="236"/>
    </row>
    <row r="181" spans="1:32" ht="13.2">
      <c r="A181" s="228"/>
      <c r="B181" s="216" t="s">
        <v>62</v>
      </c>
      <c r="C181" s="231"/>
      <c r="D181" s="231"/>
      <c r="E181" s="195"/>
      <c r="F181" s="195"/>
      <c r="G181" s="195"/>
      <c r="H181" s="195"/>
      <c r="I181" s="328"/>
      <c r="J181" s="327"/>
      <c r="K181" s="323"/>
      <c r="L181" s="327"/>
      <c r="M181" s="323"/>
      <c r="N181" s="327"/>
      <c r="O181" s="323"/>
      <c r="P181" s="327"/>
      <c r="Q181" s="323"/>
      <c r="R181" s="327"/>
      <c r="S181" s="323"/>
      <c r="T181" s="327"/>
      <c r="U181" s="323"/>
      <c r="V181" s="327"/>
      <c r="W181" s="323"/>
      <c r="X181" s="327"/>
      <c r="Y181" s="327"/>
      <c r="Z181" s="323"/>
      <c r="AA181" s="327"/>
      <c r="AB181" s="323"/>
      <c r="AC181" s="327"/>
      <c r="AD181" s="323"/>
      <c r="AE181" s="195"/>
      <c r="AF181" s="233"/>
    </row>
    <row r="182" spans="1:32" s="222" customFormat="1" ht="13.2">
      <c r="A182" s="215">
        <v>3</v>
      </c>
      <c r="B182" s="257" t="s">
        <v>239</v>
      </c>
      <c r="C182" s="217">
        <v>0</v>
      </c>
      <c r="D182" s="217">
        <v>16331.5</v>
      </c>
      <c r="E182" s="195">
        <v>58</v>
      </c>
      <c r="F182" s="195">
        <v>-10</v>
      </c>
      <c r="G182" s="195"/>
      <c r="H182" s="195"/>
      <c r="I182" s="196">
        <v>12</v>
      </c>
      <c r="J182" s="327">
        <f>I182-'CSVC 2025-2026'!I182</f>
        <v>0</v>
      </c>
      <c r="K182" s="196">
        <v>8</v>
      </c>
      <c r="L182" s="327">
        <f>K182-'CSVC 2025-2026'!K182</f>
        <v>0</v>
      </c>
      <c r="M182" s="196">
        <v>120</v>
      </c>
      <c r="N182" s="327">
        <f>M182-'CSVC 2025-2026'!M182</f>
        <v>0</v>
      </c>
      <c r="O182" s="196">
        <v>4</v>
      </c>
      <c r="P182" s="327">
        <f>O182-'CSVC 2025-2026'!O182</f>
        <v>0</v>
      </c>
      <c r="Q182" s="196">
        <v>4</v>
      </c>
      <c r="R182" s="327">
        <f>Q182-'CSVC 2025-2026'!Q182</f>
        <v>0</v>
      </c>
      <c r="S182" s="196">
        <v>120</v>
      </c>
      <c r="T182" s="327">
        <f>S182-'CSVC 2025-2026'!S182</f>
        <v>0</v>
      </c>
      <c r="U182" s="196">
        <v>240</v>
      </c>
      <c r="V182" s="327">
        <f>U182-'CSVC 2025-2026'!U182</f>
        <v>0</v>
      </c>
      <c r="W182" s="196">
        <v>1</v>
      </c>
      <c r="X182" s="327">
        <f>W182-'CSVC 2025-2026'!W182</f>
        <v>0</v>
      </c>
      <c r="Y182" s="327"/>
      <c r="Z182" s="196">
        <v>4800</v>
      </c>
      <c r="AA182" s="327">
        <f>Z182-'CSVC 2025-2026'!Z182</f>
        <v>500</v>
      </c>
      <c r="AB182" s="196">
        <v>1500</v>
      </c>
      <c r="AC182" s="327">
        <f>AB182-'CSVC 2025-2026'!AB182</f>
        <v>1500</v>
      </c>
      <c r="AD182" s="196">
        <v>1</v>
      </c>
      <c r="AE182" s="195">
        <f>AD182-'CSVC 2025-2026'!AD182</f>
        <v>1</v>
      </c>
      <c r="AF182" s="236"/>
    </row>
    <row r="183" spans="1:32" ht="13.2">
      <c r="A183" s="173"/>
      <c r="B183" s="254" t="s">
        <v>236</v>
      </c>
      <c r="C183" s="50"/>
      <c r="D183" s="231">
        <v>6831.5</v>
      </c>
      <c r="E183" s="195">
        <v>35</v>
      </c>
      <c r="F183" s="195">
        <v>-5</v>
      </c>
      <c r="G183" s="195"/>
      <c r="H183" s="195"/>
      <c r="I183" s="323">
        <v>6</v>
      </c>
      <c r="J183" s="327">
        <f>I183-'CSVC 2025-2026'!I183</f>
        <v>0</v>
      </c>
      <c r="K183" s="323">
        <v>4</v>
      </c>
      <c r="L183" s="327">
        <f>K183-'CSVC 2025-2026'!K183</f>
        <v>0</v>
      </c>
      <c r="M183" s="323">
        <v>60</v>
      </c>
      <c r="N183" s="327">
        <f>M183-'CSVC 2025-2026'!M183</f>
        <v>0</v>
      </c>
      <c r="O183" s="323">
        <v>2</v>
      </c>
      <c r="P183" s="327">
        <f>O183-'CSVC 2025-2026'!O183</f>
        <v>0</v>
      </c>
      <c r="Q183" s="323">
        <v>2</v>
      </c>
      <c r="R183" s="327">
        <f>Q183-'CSVC 2025-2026'!Q183</f>
        <v>0</v>
      </c>
      <c r="S183" s="323">
        <v>60</v>
      </c>
      <c r="T183" s="327">
        <f>S183-'CSVC 2025-2026'!S183</f>
        <v>0</v>
      </c>
      <c r="U183" s="323">
        <v>120</v>
      </c>
      <c r="V183" s="327">
        <f>U183-'CSVC 2025-2026'!U183</f>
        <v>0</v>
      </c>
      <c r="W183" s="323"/>
      <c r="X183" s="327">
        <f>W183-'CSVC 2025-2026'!W183</f>
        <v>0</v>
      </c>
      <c r="Y183" s="327"/>
      <c r="Z183" s="323">
        <v>2150</v>
      </c>
      <c r="AA183" s="327">
        <f>Z183-'CSVC 2025-2026'!Z183</f>
        <v>0</v>
      </c>
      <c r="AB183" s="323">
        <v>1000</v>
      </c>
      <c r="AC183" s="327">
        <f>AB183-'CSVC 2025-2026'!AB183</f>
        <v>1000</v>
      </c>
      <c r="AD183" s="323"/>
      <c r="AE183" s="195">
        <f>AD183-'CSVC 2025-2026'!AD183</f>
        <v>0</v>
      </c>
      <c r="AF183" s="233"/>
    </row>
    <row r="184" spans="1:32" ht="13.2">
      <c r="A184" s="228"/>
      <c r="B184" s="254" t="s">
        <v>240</v>
      </c>
      <c r="C184" s="50"/>
      <c r="D184" s="231">
        <v>9500</v>
      </c>
      <c r="E184" s="195">
        <v>23</v>
      </c>
      <c r="F184" s="195">
        <v>-5</v>
      </c>
      <c r="G184" s="195"/>
      <c r="H184" s="195"/>
      <c r="I184" s="323">
        <v>6</v>
      </c>
      <c r="J184" s="327">
        <f>I184-'CSVC 2025-2026'!I184</f>
        <v>0</v>
      </c>
      <c r="K184" s="323">
        <v>4</v>
      </c>
      <c r="L184" s="327">
        <f>K184-'CSVC 2025-2026'!K184</f>
        <v>0</v>
      </c>
      <c r="M184" s="323">
        <v>60</v>
      </c>
      <c r="N184" s="327">
        <f>M184-'CSVC 2025-2026'!M184</f>
        <v>0</v>
      </c>
      <c r="O184" s="323">
        <v>2</v>
      </c>
      <c r="P184" s="327">
        <f>O184-'CSVC 2025-2026'!O184</f>
        <v>0</v>
      </c>
      <c r="Q184" s="323">
        <v>2</v>
      </c>
      <c r="R184" s="327">
        <f>Q184-'CSVC 2025-2026'!Q184</f>
        <v>0</v>
      </c>
      <c r="S184" s="323">
        <v>60</v>
      </c>
      <c r="T184" s="327">
        <f>S184-'CSVC 2025-2026'!S184</f>
        <v>0</v>
      </c>
      <c r="U184" s="323">
        <v>120</v>
      </c>
      <c r="V184" s="327">
        <f>U184-'CSVC 2025-2026'!U184</f>
        <v>0</v>
      </c>
      <c r="W184" s="323">
        <v>1</v>
      </c>
      <c r="X184" s="327">
        <f>W184-'CSVC 2025-2026'!W184</f>
        <v>0</v>
      </c>
      <c r="Y184" s="327"/>
      <c r="Z184" s="323">
        <v>2650</v>
      </c>
      <c r="AA184" s="327">
        <f>Z184-'CSVC 2025-2026'!Z184</f>
        <v>500</v>
      </c>
      <c r="AB184" s="323">
        <v>500</v>
      </c>
      <c r="AC184" s="327">
        <f>AB184-'CSVC 2025-2026'!AB184</f>
        <v>500</v>
      </c>
      <c r="AD184" s="323">
        <v>1</v>
      </c>
      <c r="AE184" s="195">
        <f>AD184-'CSVC 2025-2026'!AD184</f>
        <v>1</v>
      </c>
      <c r="AF184" s="233"/>
    </row>
    <row r="185" spans="1:32" ht="13.2">
      <c r="A185" s="228"/>
      <c r="B185" s="254" t="s">
        <v>241</v>
      </c>
      <c r="C185" s="50"/>
      <c r="D185" s="231">
        <v>0</v>
      </c>
      <c r="E185" s="195">
        <v>0</v>
      </c>
      <c r="F185" s="195">
        <v>0</v>
      </c>
      <c r="G185" s="195"/>
      <c r="H185" s="195"/>
      <c r="I185" s="323"/>
      <c r="J185" s="327">
        <f>I185-'CSVC 2025-2026'!I185</f>
        <v>0</v>
      </c>
      <c r="K185" s="323"/>
      <c r="L185" s="327">
        <f>K185-'CSVC 2025-2026'!K185</f>
        <v>0</v>
      </c>
      <c r="M185" s="323"/>
      <c r="N185" s="327">
        <f>M185-'CSVC 2025-2026'!M185</f>
        <v>0</v>
      </c>
      <c r="O185" s="323"/>
      <c r="P185" s="327">
        <f>O185-'CSVC 2025-2026'!O185</f>
        <v>0</v>
      </c>
      <c r="Q185" s="323"/>
      <c r="R185" s="327">
        <f>Q185-'CSVC 2025-2026'!Q185</f>
        <v>0</v>
      </c>
      <c r="S185" s="323"/>
      <c r="T185" s="327">
        <f>S185-'CSVC 2025-2026'!S185</f>
        <v>0</v>
      </c>
      <c r="U185" s="323"/>
      <c r="V185" s="327">
        <f>U185-'CSVC 2025-2026'!U185</f>
        <v>0</v>
      </c>
      <c r="W185" s="323"/>
      <c r="X185" s="327">
        <f>W185-'CSVC 2025-2026'!W185</f>
        <v>0</v>
      </c>
      <c r="Y185" s="327"/>
      <c r="Z185" s="323"/>
      <c r="AA185" s="327">
        <f>Z185-'CSVC 2025-2026'!Z185</f>
        <v>0</v>
      </c>
      <c r="AB185" s="323"/>
      <c r="AC185" s="327">
        <f>AB185-'CSVC 2025-2026'!AB185</f>
        <v>0</v>
      </c>
      <c r="AD185" s="323"/>
      <c r="AE185" s="195">
        <f>AD185-'CSVC 2025-2026'!AD185</f>
        <v>0</v>
      </c>
      <c r="AF185" s="233"/>
    </row>
    <row r="186" spans="1:32" s="222" customFormat="1" ht="13.2">
      <c r="A186" s="215">
        <v>4</v>
      </c>
      <c r="B186" s="257" t="s">
        <v>243</v>
      </c>
      <c r="C186" s="220"/>
      <c r="D186" s="218">
        <v>14567.4</v>
      </c>
      <c r="E186" s="195">
        <v>30</v>
      </c>
      <c r="F186" s="195">
        <v>0</v>
      </c>
      <c r="G186" s="195"/>
      <c r="H186" s="195"/>
      <c r="I186" s="326">
        <v>10</v>
      </c>
      <c r="J186" s="327">
        <f>I186-'CSVC 2025-2026'!I186</f>
        <v>5</v>
      </c>
      <c r="K186" s="327">
        <v>5</v>
      </c>
      <c r="L186" s="327">
        <f>K186-'CSVC 2025-2026'!K186</f>
        <v>2</v>
      </c>
      <c r="M186" s="327">
        <f>'CSVC 2025-2026'!M186</f>
        <v>95</v>
      </c>
      <c r="N186" s="327">
        <f>M186-'CSVC 2025-2026'!M186</f>
        <v>0</v>
      </c>
      <c r="O186" s="327">
        <v>5</v>
      </c>
      <c r="P186" s="327">
        <f>O186-'CSVC 2025-2026'!O186</f>
        <v>0</v>
      </c>
      <c r="Q186" s="327">
        <v>6</v>
      </c>
      <c r="R186" s="327">
        <f>Q186-'CSVC 2025-2026'!Q186</f>
        <v>0</v>
      </c>
      <c r="S186" s="327">
        <f>'CSVC 2025-2026'!S186</f>
        <v>650</v>
      </c>
      <c r="T186" s="327">
        <f>S186-'CSVC 2025-2026'!S186</f>
        <v>0</v>
      </c>
      <c r="U186" s="327">
        <f>'CSVC 2025-2026'!U186</f>
        <v>120</v>
      </c>
      <c r="V186" s="327">
        <f>U186-'CSVC 2025-2026'!U186</f>
        <v>0</v>
      </c>
      <c r="W186" s="327">
        <v>1</v>
      </c>
      <c r="X186" s="327">
        <f>W186-'CSVC 2025-2026'!W186</f>
        <v>1</v>
      </c>
      <c r="Y186" s="327"/>
      <c r="Z186" s="327">
        <f>'CSVC 2025-2026'!Z186</f>
        <v>5620</v>
      </c>
      <c r="AA186" s="327">
        <f>Z186-'CSVC 2025-2026'!Z186</f>
        <v>0</v>
      </c>
      <c r="AB186" s="327">
        <f>'CSVC 2025-2026'!AB186</f>
        <v>6582</v>
      </c>
      <c r="AC186" s="327">
        <f>AB186-'CSVC 2025-2026'!AB186</f>
        <v>0</v>
      </c>
      <c r="AD186" s="327">
        <f>'CSVC 2025-2026'!AD186</f>
        <v>0</v>
      </c>
      <c r="AE186" s="195">
        <f>AD186-'CSVC 2025-2026'!AD186</f>
        <v>0</v>
      </c>
      <c r="AF186" s="236"/>
    </row>
    <row r="187" spans="1:32" s="184" customFormat="1" ht="11.4">
      <c r="A187" s="189" t="s">
        <v>244</v>
      </c>
      <c r="B187" s="190" t="s">
        <v>245</v>
      </c>
      <c r="C187" s="282">
        <f t="shared" ref="C187:AE187" si="64">SUM(C188,C192,C195,C191)</f>
        <v>0</v>
      </c>
      <c r="D187" s="282">
        <f t="shared" si="64"/>
        <v>40542.6</v>
      </c>
      <c r="E187" s="282">
        <f t="shared" si="64"/>
        <v>91</v>
      </c>
      <c r="F187" s="282">
        <f t="shared" si="64"/>
        <v>-10</v>
      </c>
      <c r="G187" s="282">
        <f t="shared" si="64"/>
        <v>0</v>
      </c>
      <c r="H187" s="282">
        <f t="shared" si="64"/>
        <v>16</v>
      </c>
      <c r="I187" s="282">
        <f t="shared" si="64"/>
        <v>34</v>
      </c>
      <c r="J187" s="282">
        <f t="shared" si="64"/>
        <v>0</v>
      </c>
      <c r="K187" s="282">
        <f t="shared" si="64"/>
        <v>25</v>
      </c>
      <c r="L187" s="282">
        <f t="shared" si="64"/>
        <v>0</v>
      </c>
      <c r="M187" s="282">
        <f t="shared" si="64"/>
        <v>640</v>
      </c>
      <c r="N187" s="282">
        <f t="shared" si="64"/>
        <v>0</v>
      </c>
      <c r="O187" s="282">
        <f t="shared" si="64"/>
        <v>18</v>
      </c>
      <c r="P187" s="282">
        <f t="shared" si="64"/>
        <v>0</v>
      </c>
      <c r="Q187" s="282">
        <f t="shared" si="64"/>
        <v>10</v>
      </c>
      <c r="R187" s="282">
        <f t="shared" si="64"/>
        <v>0</v>
      </c>
      <c r="S187" s="282">
        <f t="shared" si="64"/>
        <v>1280</v>
      </c>
      <c r="T187" s="282">
        <f t="shared" si="64"/>
        <v>0</v>
      </c>
      <c r="U187" s="282">
        <f t="shared" si="64"/>
        <v>825</v>
      </c>
      <c r="V187" s="282">
        <f t="shared" si="64"/>
        <v>0</v>
      </c>
      <c r="W187" s="282">
        <f t="shared" si="64"/>
        <v>2</v>
      </c>
      <c r="X187" s="282">
        <f t="shared" si="64"/>
        <v>1</v>
      </c>
      <c r="Y187" s="282">
        <f t="shared" si="64"/>
        <v>0</v>
      </c>
      <c r="Z187" s="282">
        <f t="shared" si="64"/>
        <v>7600</v>
      </c>
      <c r="AA187" s="282">
        <f t="shared" si="64"/>
        <v>1000</v>
      </c>
      <c r="AB187" s="282">
        <f t="shared" si="64"/>
        <v>4375</v>
      </c>
      <c r="AC187" s="282">
        <f t="shared" si="64"/>
        <v>1200</v>
      </c>
      <c r="AD187" s="282">
        <f t="shared" si="64"/>
        <v>3</v>
      </c>
      <c r="AE187" s="282">
        <f t="shared" si="64"/>
        <v>1</v>
      </c>
      <c r="AF187" s="192"/>
    </row>
    <row r="188" spans="1:32" s="227" customFormat="1" ht="11.4">
      <c r="A188" s="215">
        <v>1</v>
      </c>
      <c r="B188" s="257" t="s">
        <v>246</v>
      </c>
      <c r="C188" s="283">
        <v>0</v>
      </c>
      <c r="D188" s="283">
        <v>10507.6</v>
      </c>
      <c r="E188" s="195">
        <v>25</v>
      </c>
      <c r="F188" s="195">
        <v>-3</v>
      </c>
      <c r="G188" s="195"/>
      <c r="H188" s="195"/>
      <c r="I188" s="283">
        <v>10</v>
      </c>
      <c r="J188" s="327">
        <f>I188-'CSVC 2025-2026'!I188</f>
        <v>0</v>
      </c>
      <c r="K188" s="283">
        <v>13</v>
      </c>
      <c r="L188" s="327">
        <f>K188-'CSVC 2025-2026'!K188</f>
        <v>0</v>
      </c>
      <c r="M188" s="283">
        <v>300</v>
      </c>
      <c r="N188" s="327">
        <f>M188-'CSVC 2025-2026'!M188</f>
        <v>0</v>
      </c>
      <c r="O188" s="283">
        <v>9</v>
      </c>
      <c r="P188" s="327">
        <f>O188-'CSVC 2025-2026'!O188</f>
        <v>0</v>
      </c>
      <c r="Q188" s="283"/>
      <c r="R188" s="327">
        <f>Q188-'CSVC 2025-2026'!Q188</f>
        <v>0</v>
      </c>
      <c r="S188" s="283"/>
      <c r="T188" s="327">
        <f>S188-'CSVC 2025-2026'!S188</f>
        <v>0</v>
      </c>
      <c r="U188" s="283">
        <v>315</v>
      </c>
      <c r="V188" s="327">
        <f>U188-'CSVC 2025-2026'!U188</f>
        <v>0</v>
      </c>
      <c r="W188" s="283"/>
      <c r="X188" s="327">
        <f>W188-'CSVC 2025-2026'!W188</f>
        <v>0</v>
      </c>
      <c r="Y188" s="327"/>
      <c r="Z188" s="283">
        <v>1500</v>
      </c>
      <c r="AA188" s="327">
        <f>Z188-'CSVC 2025-2026'!Z188</f>
        <v>1000</v>
      </c>
      <c r="AB188" s="283">
        <v>1600</v>
      </c>
      <c r="AC188" s="327">
        <f>AB188-'CSVC 2025-2026'!AB188</f>
        <v>1200</v>
      </c>
      <c r="AD188" s="283">
        <v>2</v>
      </c>
      <c r="AE188" s="195">
        <f>AD188-'CSVC 2025-2026'!AD188</f>
        <v>0</v>
      </c>
      <c r="AF188" s="197"/>
    </row>
    <row r="189" spans="1:32" ht="13.2">
      <c r="A189" s="173"/>
      <c r="B189" s="254" t="s">
        <v>247</v>
      </c>
      <c r="C189" s="50"/>
      <c r="D189" s="231">
        <v>5507.6</v>
      </c>
      <c r="E189" s="195">
        <v>11</v>
      </c>
      <c r="F189" s="195">
        <v>0</v>
      </c>
      <c r="G189" s="195"/>
      <c r="H189" s="195"/>
      <c r="I189" s="328">
        <v>4</v>
      </c>
      <c r="J189" s="327">
        <f>I189-'CSVC 2025-2026'!I189</f>
        <v>0</v>
      </c>
      <c r="K189" s="323">
        <v>6</v>
      </c>
      <c r="L189" s="327">
        <f>K189-'CSVC 2025-2026'!K189</f>
        <v>0</v>
      </c>
      <c r="M189" s="323">
        <v>150</v>
      </c>
      <c r="N189" s="327">
        <f>M189-'CSVC 2025-2026'!M189</f>
        <v>0</v>
      </c>
      <c r="O189" s="323">
        <v>4</v>
      </c>
      <c r="P189" s="327">
        <f>O189-'CSVC 2025-2026'!O189</f>
        <v>0</v>
      </c>
      <c r="Q189" s="323"/>
      <c r="R189" s="327">
        <f>Q189-'CSVC 2025-2026'!Q189</f>
        <v>0</v>
      </c>
      <c r="S189" s="323"/>
      <c r="T189" s="327">
        <f>S189-'CSVC 2025-2026'!S189</f>
        <v>0</v>
      </c>
      <c r="U189" s="323">
        <v>150</v>
      </c>
      <c r="V189" s="327">
        <f>U189-'CSVC 2025-2026'!U189</f>
        <v>0</v>
      </c>
      <c r="W189" s="323"/>
      <c r="X189" s="327">
        <f>W189-'CSVC 2025-2026'!W189</f>
        <v>0</v>
      </c>
      <c r="Y189" s="327"/>
      <c r="Z189" s="323">
        <v>700</v>
      </c>
      <c r="AA189" s="327">
        <f>Z189-'CSVC 2025-2026'!Z189</f>
        <v>500</v>
      </c>
      <c r="AB189" s="323">
        <v>1100</v>
      </c>
      <c r="AC189" s="327">
        <f>AB189-'CSVC 2025-2026'!AB189</f>
        <v>800</v>
      </c>
      <c r="AD189" s="323">
        <v>1</v>
      </c>
      <c r="AE189" s="195">
        <f>AD189-'CSVC 2025-2026'!AD189</f>
        <v>0</v>
      </c>
      <c r="AF189" s="233"/>
    </row>
    <row r="190" spans="1:32" ht="13.2">
      <c r="A190" s="228"/>
      <c r="B190" s="249" t="s">
        <v>248</v>
      </c>
      <c r="C190" s="50"/>
      <c r="D190" s="231">
        <v>5000</v>
      </c>
      <c r="E190" s="195">
        <v>14</v>
      </c>
      <c r="F190" s="195">
        <v>-3</v>
      </c>
      <c r="G190" s="195"/>
      <c r="H190" s="195"/>
      <c r="I190" s="328">
        <v>6</v>
      </c>
      <c r="J190" s="327">
        <f>I190-'CSVC 2025-2026'!I190</f>
        <v>0</v>
      </c>
      <c r="K190" s="323">
        <v>7</v>
      </c>
      <c r="L190" s="327">
        <f>K190-'CSVC 2025-2026'!K190</f>
        <v>0</v>
      </c>
      <c r="M190" s="323">
        <v>150</v>
      </c>
      <c r="N190" s="327">
        <f>M190-'CSVC 2025-2026'!M190</f>
        <v>0</v>
      </c>
      <c r="O190" s="323">
        <v>5</v>
      </c>
      <c r="P190" s="327">
        <f>O190-'CSVC 2025-2026'!O190</f>
        <v>0</v>
      </c>
      <c r="Q190" s="323"/>
      <c r="R190" s="327">
        <f>Q190-'CSVC 2025-2026'!Q190</f>
        <v>0</v>
      </c>
      <c r="S190" s="323"/>
      <c r="T190" s="327">
        <f>S190-'CSVC 2025-2026'!S190</f>
        <v>0</v>
      </c>
      <c r="U190" s="323">
        <v>165</v>
      </c>
      <c r="V190" s="327">
        <f>U190-'CSVC 2025-2026'!U190</f>
        <v>0</v>
      </c>
      <c r="W190" s="323"/>
      <c r="X190" s="327">
        <f>W190-'CSVC 2025-2026'!W190</f>
        <v>0</v>
      </c>
      <c r="Y190" s="327"/>
      <c r="Z190" s="323">
        <v>800</v>
      </c>
      <c r="AA190" s="327">
        <f>Z190-'CSVC 2025-2026'!Z190</f>
        <v>500</v>
      </c>
      <c r="AB190" s="323">
        <v>500</v>
      </c>
      <c r="AC190" s="327">
        <f>AB190-'CSVC 2025-2026'!AB190</f>
        <v>400</v>
      </c>
      <c r="AD190" s="323">
        <v>1</v>
      </c>
      <c r="AE190" s="195">
        <f>AD190-'CSVC 2025-2026'!AD190</f>
        <v>0</v>
      </c>
      <c r="AF190" s="233"/>
    </row>
    <row r="191" spans="1:32" ht="13.2">
      <c r="A191" s="228"/>
      <c r="B191" s="216" t="s">
        <v>62</v>
      </c>
      <c r="C191" s="231"/>
      <c r="D191" s="231"/>
      <c r="E191" s="195"/>
      <c r="F191" s="195"/>
      <c r="G191" s="195"/>
      <c r="H191" s="195"/>
      <c r="I191" s="328"/>
      <c r="J191" s="327">
        <f>I191-'CSVC 2025-2026'!I191</f>
        <v>0</v>
      </c>
      <c r="K191" s="323"/>
      <c r="L191" s="327">
        <f>K191-'CSVC 2025-2026'!K191</f>
        <v>0</v>
      </c>
      <c r="M191" s="323"/>
      <c r="N191" s="327">
        <f>M191-'CSVC 2025-2026'!M191</f>
        <v>0</v>
      </c>
      <c r="O191" s="323"/>
      <c r="P191" s="327">
        <f>O191-'CSVC 2025-2026'!O191</f>
        <v>0</v>
      </c>
      <c r="Q191" s="323"/>
      <c r="R191" s="327">
        <f>Q191-'CSVC 2025-2026'!Q191</f>
        <v>0</v>
      </c>
      <c r="S191" s="323"/>
      <c r="T191" s="327">
        <f>S191-'CSVC 2025-2026'!S191</f>
        <v>0</v>
      </c>
      <c r="U191" s="323"/>
      <c r="V191" s="327">
        <f>U191-'CSVC 2025-2026'!U191</f>
        <v>0</v>
      </c>
      <c r="W191" s="323"/>
      <c r="X191" s="327">
        <f>W191-'CSVC 2025-2026'!W191</f>
        <v>0</v>
      </c>
      <c r="Y191" s="327"/>
      <c r="Z191" s="323"/>
      <c r="AA191" s="327">
        <f>Z191-'CSVC 2025-2026'!Z191</f>
        <v>0</v>
      </c>
      <c r="AB191" s="323"/>
      <c r="AC191" s="327">
        <f>AB191-'CSVC 2025-2026'!AB191</f>
        <v>0</v>
      </c>
      <c r="AD191" s="323"/>
      <c r="AE191" s="195">
        <f>AD191-'CSVC 2025-2026'!AD191</f>
        <v>0</v>
      </c>
      <c r="AF191" s="233"/>
    </row>
    <row r="192" spans="1:32" s="222" customFormat="1" ht="13.2">
      <c r="A192" s="215">
        <v>2</v>
      </c>
      <c r="B192" s="257" t="s">
        <v>249</v>
      </c>
      <c r="C192" s="217">
        <v>0</v>
      </c>
      <c r="D192" s="217">
        <v>18300</v>
      </c>
      <c r="E192" s="195">
        <v>43</v>
      </c>
      <c r="F192" s="195">
        <v>-8</v>
      </c>
      <c r="G192" s="195"/>
      <c r="H192" s="195">
        <v>16</v>
      </c>
      <c r="I192" s="196">
        <v>14</v>
      </c>
      <c r="J192" s="327">
        <f>I192-'CSVC 2025-2026'!I192</f>
        <v>0</v>
      </c>
      <c r="K192" s="196">
        <v>7</v>
      </c>
      <c r="L192" s="327">
        <f>K192-'CSVC 2025-2026'!K192</f>
        <v>0</v>
      </c>
      <c r="M192" s="196">
        <v>140</v>
      </c>
      <c r="N192" s="327">
        <f>M192-'CSVC 2025-2026'!M192</f>
        <v>0</v>
      </c>
      <c r="O192" s="196">
        <v>4</v>
      </c>
      <c r="P192" s="327">
        <f>O192-'CSVC 2025-2026'!O192</f>
        <v>0</v>
      </c>
      <c r="Q192" s="196">
        <v>4</v>
      </c>
      <c r="R192" s="327">
        <f>Q192-'CSVC 2025-2026'!Q192</f>
        <v>0</v>
      </c>
      <c r="S192" s="196">
        <v>430</v>
      </c>
      <c r="T192" s="327">
        <f>S192-'CSVC 2025-2026'!S192</f>
        <v>0</v>
      </c>
      <c r="U192" s="196">
        <v>150</v>
      </c>
      <c r="V192" s="327">
        <f>U192-'CSVC 2025-2026'!U192</f>
        <v>0</v>
      </c>
      <c r="W192" s="196">
        <v>1</v>
      </c>
      <c r="X192" s="327">
        <f>W192-'CSVC 2025-2026'!W192</f>
        <v>0</v>
      </c>
      <c r="Y192" s="327"/>
      <c r="Z192" s="196">
        <v>4000</v>
      </c>
      <c r="AA192" s="327">
        <f>Z192-'CSVC 2025-2026'!Z192</f>
        <v>0</v>
      </c>
      <c r="AB192" s="196">
        <v>1500</v>
      </c>
      <c r="AC192" s="327">
        <f>AB192-'CSVC 2025-2026'!AB192</f>
        <v>0</v>
      </c>
      <c r="AD192" s="196">
        <v>1</v>
      </c>
      <c r="AE192" s="195">
        <f>AD192-'CSVC 2025-2026'!AD192</f>
        <v>1</v>
      </c>
      <c r="AF192" s="236"/>
    </row>
    <row r="193" spans="1:32" ht="13.2">
      <c r="A193" s="173"/>
      <c r="B193" s="254" t="s">
        <v>250</v>
      </c>
      <c r="C193" s="50"/>
      <c r="D193" s="231">
        <v>8600</v>
      </c>
      <c r="E193" s="195">
        <v>18</v>
      </c>
      <c r="F193" s="195">
        <v>-2</v>
      </c>
      <c r="G193" s="195"/>
      <c r="H193" s="195">
        <v>8</v>
      </c>
      <c r="I193" s="328">
        <v>6</v>
      </c>
      <c r="J193" s="327">
        <f>I193-'CSVC 2025-2026'!I193</f>
        <v>0</v>
      </c>
      <c r="K193" s="323">
        <v>4</v>
      </c>
      <c r="L193" s="327">
        <f>K193-'CSVC 2025-2026'!K193</f>
        <v>0</v>
      </c>
      <c r="M193" s="323">
        <v>60</v>
      </c>
      <c r="N193" s="327">
        <f>M193-'CSVC 2025-2026'!M193</f>
        <v>0</v>
      </c>
      <c r="O193" s="323">
        <v>2</v>
      </c>
      <c r="P193" s="327">
        <f>O193-'CSVC 2025-2026'!O193</f>
        <v>0</v>
      </c>
      <c r="Q193" s="323">
        <v>2</v>
      </c>
      <c r="R193" s="327">
        <f>Q193-'CSVC 2025-2026'!Q193</f>
        <v>0</v>
      </c>
      <c r="S193" s="323">
        <v>280</v>
      </c>
      <c r="T193" s="327">
        <f>S193-'CSVC 2025-2026'!S193</f>
        <v>0</v>
      </c>
      <c r="U193" s="323">
        <v>100</v>
      </c>
      <c r="V193" s="327">
        <f>U193-'CSVC 2025-2026'!U193</f>
        <v>0</v>
      </c>
      <c r="W193" s="323"/>
      <c r="X193" s="327">
        <f>W193-'CSVC 2025-2026'!W193</f>
        <v>0</v>
      </c>
      <c r="Y193" s="327"/>
      <c r="Z193" s="323">
        <v>2000</v>
      </c>
      <c r="AA193" s="327">
        <f>Z193-'CSVC 2025-2026'!Z193</f>
        <v>0</v>
      </c>
      <c r="AB193" s="323">
        <v>500</v>
      </c>
      <c r="AC193" s="327">
        <f>AB193-'CSVC 2025-2026'!AB193</f>
        <v>500</v>
      </c>
      <c r="AD193" s="323"/>
      <c r="AE193" s="195">
        <f>AD193-'CSVC 2025-2026'!AD193</f>
        <v>0</v>
      </c>
      <c r="AF193" s="233"/>
    </row>
    <row r="194" spans="1:32" ht="13.2">
      <c r="A194" s="228"/>
      <c r="B194" s="264" t="s">
        <v>251</v>
      </c>
      <c r="C194" s="50"/>
      <c r="D194" s="231">
        <v>9700</v>
      </c>
      <c r="E194" s="195">
        <v>25</v>
      </c>
      <c r="F194" s="195">
        <v>-6</v>
      </c>
      <c r="G194" s="195"/>
      <c r="H194" s="195">
        <v>8</v>
      </c>
      <c r="I194" s="328">
        <v>8</v>
      </c>
      <c r="J194" s="327">
        <f>I194-'CSVC 2025-2026'!I194</f>
        <v>0</v>
      </c>
      <c r="K194" s="323">
        <v>3</v>
      </c>
      <c r="L194" s="327">
        <f>K194-'CSVC 2025-2026'!K194</f>
        <v>0</v>
      </c>
      <c r="M194" s="323">
        <v>80</v>
      </c>
      <c r="N194" s="327">
        <f>M194-'CSVC 2025-2026'!M194</f>
        <v>0</v>
      </c>
      <c r="O194" s="323">
        <v>2</v>
      </c>
      <c r="P194" s="327">
        <f>O194-'CSVC 2025-2026'!O194</f>
        <v>0</v>
      </c>
      <c r="Q194" s="323">
        <v>2</v>
      </c>
      <c r="R194" s="327">
        <f>Q194-'CSVC 2025-2026'!Q194</f>
        <v>0</v>
      </c>
      <c r="S194" s="323">
        <v>150</v>
      </c>
      <c r="T194" s="327">
        <f>S194-'CSVC 2025-2026'!S194</f>
        <v>0</v>
      </c>
      <c r="U194" s="323">
        <v>50</v>
      </c>
      <c r="V194" s="327">
        <f>U194-'CSVC 2025-2026'!U194</f>
        <v>0</v>
      </c>
      <c r="W194" s="323">
        <v>1</v>
      </c>
      <c r="X194" s="327">
        <f>W194-'CSVC 2025-2026'!W194</f>
        <v>0</v>
      </c>
      <c r="Y194" s="327"/>
      <c r="Z194" s="323">
        <v>2000</v>
      </c>
      <c r="AA194" s="327">
        <f>Z194-'CSVC 2025-2026'!Z194</f>
        <v>0</v>
      </c>
      <c r="AB194" s="323">
        <v>1000</v>
      </c>
      <c r="AC194" s="327">
        <f>AB194-'CSVC 2025-2026'!AB194</f>
        <v>0</v>
      </c>
      <c r="AD194" s="323">
        <v>1</v>
      </c>
      <c r="AE194" s="195">
        <f>AD194-'CSVC 2025-2026'!AD194</f>
        <v>1</v>
      </c>
      <c r="AF194" s="233"/>
    </row>
    <row r="195" spans="1:32" s="222" customFormat="1" ht="13.2">
      <c r="A195" s="215">
        <v>3</v>
      </c>
      <c r="B195" s="223" t="s">
        <v>252</v>
      </c>
      <c r="C195" s="220"/>
      <c r="D195" s="218">
        <v>11735</v>
      </c>
      <c r="E195" s="195">
        <v>23</v>
      </c>
      <c r="F195" s="195">
        <v>1</v>
      </c>
      <c r="G195" s="195"/>
      <c r="H195" s="195"/>
      <c r="I195" s="326">
        <v>10</v>
      </c>
      <c r="J195" s="327">
        <f>I195-'CSVC 2025-2026'!I195</f>
        <v>0</v>
      </c>
      <c r="K195" s="327">
        <v>5</v>
      </c>
      <c r="L195" s="327">
        <f>K195-'CSVC 2025-2026'!K195</f>
        <v>0</v>
      </c>
      <c r="M195" s="327">
        <f>'CSVC 2025-2026'!M195</f>
        <v>200</v>
      </c>
      <c r="N195" s="327">
        <f>M195-'CSVC 2025-2026'!M195</f>
        <v>0</v>
      </c>
      <c r="O195" s="327">
        <v>5</v>
      </c>
      <c r="P195" s="327">
        <f>O195-'CSVC 2025-2026'!O195</f>
        <v>0</v>
      </c>
      <c r="Q195" s="327">
        <v>6</v>
      </c>
      <c r="R195" s="327">
        <f>Q195-'CSVC 2025-2026'!Q195</f>
        <v>0</v>
      </c>
      <c r="S195" s="327">
        <f>'CSVC 2025-2026'!S195</f>
        <v>850</v>
      </c>
      <c r="T195" s="327">
        <f>S195-'CSVC 2025-2026'!S195</f>
        <v>0</v>
      </c>
      <c r="U195" s="327">
        <f>'CSVC 2025-2026'!U195</f>
        <v>360</v>
      </c>
      <c r="V195" s="327">
        <f>U195-'CSVC 2025-2026'!U195</f>
        <v>0</v>
      </c>
      <c r="W195" s="327">
        <v>1</v>
      </c>
      <c r="X195" s="327">
        <f>W195-'CSVC 2025-2026'!W195</f>
        <v>1</v>
      </c>
      <c r="Y195" s="327"/>
      <c r="Z195" s="327">
        <f>'CSVC 2025-2026'!Z195</f>
        <v>2100</v>
      </c>
      <c r="AA195" s="327">
        <f>Z195-'CSVC 2025-2026'!Z195</f>
        <v>0</v>
      </c>
      <c r="AB195" s="327">
        <f>'CSVC 2025-2026'!AB195</f>
        <v>1275</v>
      </c>
      <c r="AC195" s="327">
        <f>AB195-'CSVC 2025-2026'!AB195</f>
        <v>0</v>
      </c>
      <c r="AD195" s="327">
        <f>'CSVC 2025-2026'!AD195</f>
        <v>0</v>
      </c>
      <c r="AE195" s="195">
        <f>AD195-'CSVC 2025-2026'!AD195</f>
        <v>0</v>
      </c>
      <c r="AF195" s="236"/>
    </row>
    <row r="196" spans="1:32" s="288" customFormat="1" ht="8.4">
      <c r="A196" s="189" t="s">
        <v>253</v>
      </c>
      <c r="B196" s="285" t="s">
        <v>254</v>
      </c>
      <c r="C196" s="286">
        <f t="shared" ref="C196:AE196" si="65">SUM(C197:C202)</f>
        <v>0</v>
      </c>
      <c r="D196" s="286">
        <f t="shared" si="65"/>
        <v>135644.5</v>
      </c>
      <c r="E196" s="286">
        <f t="shared" si="65"/>
        <v>195</v>
      </c>
      <c r="F196" s="286">
        <f t="shared" si="65"/>
        <v>-44</v>
      </c>
      <c r="G196" s="286">
        <f t="shared" si="65"/>
        <v>0</v>
      </c>
      <c r="H196" s="286">
        <f t="shared" si="65"/>
        <v>0</v>
      </c>
      <c r="I196" s="286">
        <f t="shared" si="65"/>
        <v>54</v>
      </c>
      <c r="J196" s="286">
        <f t="shared" si="65"/>
        <v>23</v>
      </c>
      <c r="K196" s="286">
        <f t="shared" si="65"/>
        <v>30</v>
      </c>
      <c r="L196" s="286">
        <f t="shared" si="65"/>
        <v>6</v>
      </c>
      <c r="M196" s="286">
        <f t="shared" si="65"/>
        <v>700</v>
      </c>
      <c r="N196" s="286">
        <f t="shared" si="65"/>
        <v>150</v>
      </c>
      <c r="O196" s="286">
        <f t="shared" si="65"/>
        <v>16</v>
      </c>
      <c r="P196" s="286">
        <f t="shared" si="65"/>
        <v>4</v>
      </c>
      <c r="Q196" s="286">
        <f t="shared" si="65"/>
        <v>29</v>
      </c>
      <c r="R196" s="286">
        <f t="shared" si="65"/>
        <v>1</v>
      </c>
      <c r="S196" s="286">
        <f t="shared" si="65"/>
        <v>4648</v>
      </c>
      <c r="T196" s="286">
        <f t="shared" si="65"/>
        <v>800</v>
      </c>
      <c r="U196" s="286">
        <f t="shared" si="65"/>
        <v>715</v>
      </c>
      <c r="V196" s="286">
        <f t="shared" si="65"/>
        <v>80</v>
      </c>
      <c r="W196" s="286">
        <f t="shared" si="65"/>
        <v>3</v>
      </c>
      <c r="X196" s="286">
        <f t="shared" si="65"/>
        <v>0</v>
      </c>
      <c r="Y196" s="286">
        <f t="shared" si="65"/>
        <v>0</v>
      </c>
      <c r="Z196" s="286">
        <f t="shared" si="65"/>
        <v>19304</v>
      </c>
      <c r="AA196" s="286">
        <f t="shared" si="65"/>
        <v>3848</v>
      </c>
      <c r="AB196" s="286">
        <f t="shared" si="65"/>
        <v>28000</v>
      </c>
      <c r="AC196" s="286">
        <f t="shared" si="65"/>
        <v>5000</v>
      </c>
      <c r="AD196" s="286">
        <f t="shared" si="65"/>
        <v>5</v>
      </c>
      <c r="AE196" s="286">
        <f t="shared" si="65"/>
        <v>5</v>
      </c>
      <c r="AF196" s="287"/>
    </row>
    <row r="197" spans="1:32" ht="13.2">
      <c r="A197" s="215">
        <v>1</v>
      </c>
      <c r="B197" s="254" t="s">
        <v>26</v>
      </c>
      <c r="C197" s="289"/>
      <c r="D197" s="289">
        <v>32938.5</v>
      </c>
      <c r="E197" s="195">
        <v>45</v>
      </c>
      <c r="F197" s="195">
        <v>-9</v>
      </c>
      <c r="G197" s="195"/>
      <c r="H197" s="195"/>
      <c r="I197" s="289">
        <v>18</v>
      </c>
      <c r="J197" s="327">
        <f>I197-'CSVC 2025-2026'!I197</f>
        <v>0</v>
      </c>
      <c r="K197" s="289">
        <v>6</v>
      </c>
      <c r="L197" s="327">
        <f>K197-'CSVC 2025-2026'!K197</f>
        <v>0</v>
      </c>
      <c r="M197" s="289">
        <v>250</v>
      </c>
      <c r="N197" s="327">
        <f>M197-'CSVC 2025-2026'!M197</f>
        <v>0</v>
      </c>
      <c r="O197" s="289">
        <v>3</v>
      </c>
      <c r="P197" s="327">
        <f>O197-'CSVC 2025-2026'!O197</f>
        <v>-1</v>
      </c>
      <c r="Q197" s="289">
        <v>10</v>
      </c>
      <c r="R197" s="327">
        <f>Q197-'CSVC 2025-2026'!Q197</f>
        <v>0</v>
      </c>
      <c r="S197" s="289">
        <v>1080</v>
      </c>
      <c r="T197" s="327">
        <f>S197-'CSVC 2025-2026'!S197</f>
        <v>0</v>
      </c>
      <c r="U197" s="289">
        <v>320</v>
      </c>
      <c r="V197" s="327">
        <f>U197-'CSVC 2025-2026'!U197</f>
        <v>0</v>
      </c>
      <c r="W197" s="289">
        <v>1</v>
      </c>
      <c r="X197" s="327">
        <f>W197-'CSVC 2025-2026'!W197</f>
        <v>0</v>
      </c>
      <c r="Y197" s="327"/>
      <c r="Z197" s="289">
        <f>'CSVC 2025-2026'!Z197</f>
        <v>7000</v>
      </c>
      <c r="AA197" s="327">
        <f>Z197-'CSVC 2025-2026'!Z197</f>
        <v>0</v>
      </c>
      <c r="AB197" s="289">
        <f>'CSVC 2025-2026'!AB197</f>
        <v>13000</v>
      </c>
      <c r="AC197" s="327">
        <f>AB197-'CSVC 2025-2026'!AB197</f>
        <v>0</v>
      </c>
      <c r="AD197" s="289"/>
      <c r="AE197" s="195">
        <f>AD197-'CSVC 2025-2026'!AD197</f>
        <v>0</v>
      </c>
      <c r="AF197" s="197"/>
    </row>
    <row r="198" spans="1:32" ht="13.2">
      <c r="A198" s="173">
        <v>2</v>
      </c>
      <c r="B198" s="254" t="s">
        <v>27</v>
      </c>
      <c r="C198" s="289"/>
      <c r="D198" s="289">
        <v>29050</v>
      </c>
      <c r="E198" s="195">
        <v>45</v>
      </c>
      <c r="F198" s="195">
        <v>-9</v>
      </c>
      <c r="G198" s="195"/>
      <c r="H198" s="195"/>
      <c r="I198" s="231">
        <v>18</v>
      </c>
      <c r="J198" s="327">
        <f>I198-'CSVC 2025-2026'!I198</f>
        <v>15</v>
      </c>
      <c r="K198" s="50">
        <v>8</v>
      </c>
      <c r="L198" s="327">
        <f>K198-'CSVC 2025-2026'!K198</f>
        <v>0</v>
      </c>
      <c r="M198" s="50">
        <v>100</v>
      </c>
      <c r="N198" s="327">
        <f>M198-'CSVC 2025-2026'!M198</f>
        <v>0</v>
      </c>
      <c r="O198" s="50">
        <v>3</v>
      </c>
      <c r="P198" s="327">
        <f>O198-'CSVC 2025-2026'!O198</f>
        <v>1</v>
      </c>
      <c r="Q198" s="50">
        <v>4</v>
      </c>
      <c r="R198" s="327">
        <f>Q198-'CSVC 2025-2026'!Q198</f>
        <v>-2</v>
      </c>
      <c r="S198" s="50">
        <v>1568</v>
      </c>
      <c r="T198" s="327">
        <f>S198-'CSVC 2025-2026'!S198</f>
        <v>0</v>
      </c>
      <c r="U198" s="50">
        <v>95</v>
      </c>
      <c r="V198" s="327">
        <f>U198-'CSVC 2025-2026'!U198</f>
        <v>0</v>
      </c>
      <c r="W198" s="50">
        <v>1</v>
      </c>
      <c r="X198" s="327">
        <f>W198-'CSVC 2025-2026'!W198</f>
        <v>0</v>
      </c>
      <c r="Y198" s="327"/>
      <c r="Z198" s="50">
        <v>6304</v>
      </c>
      <c r="AA198" s="327">
        <f>Z198-'CSVC 2025-2026'!Z198</f>
        <v>1848</v>
      </c>
      <c r="AB198" s="289">
        <f>'CSVC 2025-2026'!AB198</f>
        <v>0</v>
      </c>
      <c r="AC198" s="327">
        <f>AB198-'CSVC 2025-2026'!AB198</f>
        <v>0</v>
      </c>
      <c r="AD198" s="50"/>
      <c r="AE198" s="195">
        <f>AD198-'CSVC 2025-2026'!AD198</f>
        <v>0</v>
      </c>
      <c r="AF198" s="233"/>
    </row>
    <row r="199" spans="1:32" ht="13.2">
      <c r="A199" s="228">
        <v>3</v>
      </c>
      <c r="B199" s="249" t="s">
        <v>28</v>
      </c>
      <c r="C199" s="289"/>
      <c r="D199" s="289">
        <v>31828</v>
      </c>
      <c r="E199" s="195">
        <v>45</v>
      </c>
      <c r="F199" s="195">
        <v>-18</v>
      </c>
      <c r="G199" s="195"/>
      <c r="H199" s="195"/>
      <c r="I199" s="231">
        <v>18</v>
      </c>
      <c r="J199" s="327">
        <f>I199-'CSVC 2025-2026'!I199</f>
        <v>8</v>
      </c>
      <c r="K199" s="50">
        <v>16</v>
      </c>
      <c r="L199" s="327">
        <f>K199-'CSVC 2025-2026'!K199</f>
        <v>6</v>
      </c>
      <c r="M199" s="50">
        <v>350</v>
      </c>
      <c r="N199" s="327">
        <f>M199-'CSVC 2025-2026'!M199</f>
        <v>150</v>
      </c>
      <c r="O199" s="50">
        <v>10</v>
      </c>
      <c r="P199" s="327">
        <f>O199-'CSVC 2025-2026'!O199</f>
        <v>4</v>
      </c>
      <c r="Q199" s="50">
        <v>15</v>
      </c>
      <c r="R199" s="327">
        <f>Q199-'CSVC 2025-2026'!Q199</f>
        <v>3</v>
      </c>
      <c r="S199" s="50">
        <v>2000</v>
      </c>
      <c r="T199" s="327">
        <f>S199-'CSVC 2025-2026'!S199</f>
        <v>800</v>
      </c>
      <c r="U199" s="50">
        <v>300</v>
      </c>
      <c r="V199" s="327">
        <f>U199-'CSVC 2025-2026'!U199</f>
        <v>80</v>
      </c>
      <c r="W199" s="50">
        <v>1</v>
      </c>
      <c r="X199" s="327">
        <f>W199-'CSVC 2025-2026'!W199</f>
        <v>0</v>
      </c>
      <c r="Y199" s="327"/>
      <c r="Z199" s="50">
        <v>6000</v>
      </c>
      <c r="AA199" s="327">
        <f>Z199-'CSVC 2025-2026'!Z199</f>
        <v>2000</v>
      </c>
      <c r="AB199" s="50">
        <v>15000</v>
      </c>
      <c r="AC199" s="327">
        <f>AB199-'CSVC 2025-2026'!AB199</f>
        <v>5000</v>
      </c>
      <c r="AD199" s="50">
        <v>5</v>
      </c>
      <c r="AE199" s="195">
        <f>AD199-'CSVC 2025-2026'!AD199</f>
        <v>5</v>
      </c>
      <c r="AF199" s="233"/>
    </row>
    <row r="200" spans="1:32" ht="13.2">
      <c r="A200" s="228">
        <v>4</v>
      </c>
      <c r="B200" s="254" t="s">
        <v>255</v>
      </c>
      <c r="C200" s="289"/>
      <c r="D200" s="289">
        <v>12128</v>
      </c>
      <c r="E200" s="195">
        <v>27</v>
      </c>
      <c r="F200" s="195">
        <v>0</v>
      </c>
      <c r="G200" s="195"/>
      <c r="H200" s="195"/>
      <c r="I200" s="231"/>
      <c r="J200" s="327"/>
      <c r="K200" s="50"/>
      <c r="L200" s="327"/>
      <c r="M200" s="50"/>
      <c r="N200" s="327"/>
      <c r="O200" s="50"/>
      <c r="P200" s="327"/>
      <c r="Q200" s="50"/>
      <c r="R200" s="327"/>
      <c r="S200" s="50"/>
      <c r="T200" s="327"/>
      <c r="U200" s="50"/>
      <c r="V200" s="327"/>
      <c r="W200" s="50"/>
      <c r="X200" s="327"/>
      <c r="Y200" s="327"/>
      <c r="Z200" s="50"/>
      <c r="AA200" s="327"/>
      <c r="AB200" s="50"/>
      <c r="AC200" s="327"/>
      <c r="AD200" s="50"/>
      <c r="AE200" s="195"/>
      <c r="AF200" s="233"/>
    </row>
    <row r="201" spans="1:32" ht="13.2">
      <c r="A201" s="290">
        <v>5</v>
      </c>
      <c r="B201" s="233" t="s">
        <v>256</v>
      </c>
      <c r="C201" s="289"/>
      <c r="D201" s="289">
        <v>19700</v>
      </c>
      <c r="E201" s="195">
        <v>33</v>
      </c>
      <c r="F201" s="195">
        <v>-8</v>
      </c>
      <c r="G201" s="195"/>
      <c r="H201" s="195"/>
      <c r="I201" s="248"/>
      <c r="J201" s="327"/>
      <c r="K201" s="248"/>
      <c r="L201" s="327"/>
      <c r="M201" s="248"/>
      <c r="N201" s="327"/>
      <c r="O201" s="248"/>
      <c r="P201" s="327"/>
      <c r="Q201" s="248"/>
      <c r="R201" s="327"/>
      <c r="S201" s="248"/>
      <c r="T201" s="327"/>
      <c r="U201" s="248"/>
      <c r="V201" s="327"/>
      <c r="W201" s="248"/>
      <c r="X201" s="327"/>
      <c r="Y201" s="327"/>
      <c r="Z201" s="248"/>
      <c r="AA201" s="327"/>
      <c r="AB201" s="248"/>
      <c r="AC201" s="327"/>
      <c r="AD201" s="248"/>
      <c r="AE201" s="195"/>
      <c r="AF201" s="236"/>
    </row>
    <row r="202" spans="1:32" ht="13.2">
      <c r="A202" s="290">
        <v>6</v>
      </c>
      <c r="B202" s="233" t="s">
        <v>258</v>
      </c>
      <c r="C202" s="289"/>
      <c r="D202" s="289">
        <v>10000</v>
      </c>
      <c r="E202" s="195"/>
      <c r="F202" s="195"/>
      <c r="G202" s="195"/>
      <c r="H202" s="195"/>
      <c r="I202" s="248"/>
      <c r="J202" s="327"/>
      <c r="K202" s="248"/>
      <c r="L202" s="327"/>
      <c r="M202" s="248"/>
      <c r="N202" s="327"/>
      <c r="O202" s="248"/>
      <c r="P202" s="327"/>
      <c r="Q202" s="248"/>
      <c r="R202" s="327"/>
      <c r="S202" s="248"/>
      <c r="T202" s="327"/>
      <c r="U202" s="248"/>
      <c r="V202" s="327"/>
      <c r="W202" s="248"/>
      <c r="X202" s="327"/>
      <c r="Y202" s="327"/>
      <c r="Z202" s="248"/>
      <c r="AA202" s="327"/>
      <c r="AB202" s="248"/>
      <c r="AC202" s="327"/>
      <c r="AD202" s="248"/>
      <c r="AE202" s="195"/>
      <c r="AF202" s="236"/>
    </row>
    <row r="203" spans="1:32" ht="13.2">
      <c r="A203" s="189" t="s">
        <v>259</v>
      </c>
      <c r="B203" s="285" t="s">
        <v>29</v>
      </c>
      <c r="C203" s="289"/>
      <c r="D203" s="289">
        <v>12254.6</v>
      </c>
      <c r="E203" s="195">
        <v>45</v>
      </c>
      <c r="F203" s="195">
        <v>-15</v>
      </c>
      <c r="G203" s="195"/>
      <c r="H203" s="195"/>
      <c r="I203" s="286">
        <v>13</v>
      </c>
      <c r="J203" s="327">
        <f>I203-'CSVC 2025-2026'!I203</f>
        <v>3</v>
      </c>
      <c r="K203" s="286">
        <v>9</v>
      </c>
      <c r="L203" s="327">
        <f>K203-'CSVC 2025-2026'!K203</f>
        <v>0</v>
      </c>
      <c r="M203" s="286">
        <v>450</v>
      </c>
      <c r="N203" s="327">
        <f>M203-'CSVC 2025-2026'!M203</f>
        <v>100</v>
      </c>
      <c r="O203" s="286">
        <v>5</v>
      </c>
      <c r="P203" s="327">
        <f>O203-'CSVC 2025-2026'!O203</f>
        <v>0</v>
      </c>
      <c r="Q203" s="286">
        <v>11</v>
      </c>
      <c r="R203" s="327">
        <f>Q203-'CSVC 2025-2026'!Q203</f>
        <v>0</v>
      </c>
      <c r="S203" s="286">
        <v>1500</v>
      </c>
      <c r="T203" s="327">
        <f>S203-'CSVC 2025-2026'!S203</f>
        <v>300</v>
      </c>
      <c r="U203" s="286">
        <v>122</v>
      </c>
      <c r="V203" s="327">
        <f>U203-'CSVC 2025-2026'!U203</f>
        <v>40</v>
      </c>
      <c r="W203" s="286"/>
      <c r="X203" s="327">
        <f>W203-'CSVC 2025-2026'!W203</f>
        <v>0</v>
      </c>
      <c r="Y203" s="327"/>
      <c r="Z203" s="286">
        <v>2500</v>
      </c>
      <c r="AA203" s="327">
        <f>Z203-'CSVC 2025-2026'!Z203</f>
        <v>500</v>
      </c>
      <c r="AB203" s="286">
        <v>1500</v>
      </c>
      <c r="AC203" s="327">
        <f>AB203-'CSVC 2025-2026'!AB203</f>
        <v>500</v>
      </c>
      <c r="AD203" s="286">
        <v>1</v>
      </c>
      <c r="AE203" s="195">
        <f>AD203-'CSVC 2025-2026'!AD203</f>
        <v>0</v>
      </c>
      <c r="AF203" s="287"/>
    </row>
    <row r="205" spans="1:32" ht="20.25" customHeight="1">
      <c r="B205" s="173"/>
    </row>
  </sheetData>
  <mergeCells count="34">
    <mergeCell ref="AF125:AF126"/>
    <mergeCell ref="AF138:AF139"/>
    <mergeCell ref="AF145:AF146"/>
    <mergeCell ref="AF4:AF6"/>
    <mergeCell ref="AF48:AF49"/>
    <mergeCell ref="M5:N5"/>
    <mergeCell ref="Q5:R5"/>
    <mergeCell ref="S5:T5"/>
    <mergeCell ref="U5:V5"/>
    <mergeCell ref="AF58:AF59"/>
    <mergeCell ref="Z4:AA5"/>
    <mergeCell ref="Y4:Y6"/>
    <mergeCell ref="E5:E6"/>
    <mergeCell ref="F5:F6"/>
    <mergeCell ref="I5:I6"/>
    <mergeCell ref="J5:J6"/>
    <mergeCell ref="K5:L5"/>
    <mergeCell ref="G5:G6"/>
    <mergeCell ref="G1:H1"/>
    <mergeCell ref="A3:AF3"/>
    <mergeCell ref="C4:D4"/>
    <mergeCell ref="C5:C6"/>
    <mergeCell ref="D5:D6"/>
    <mergeCell ref="A4:A6"/>
    <mergeCell ref="B4:B6"/>
    <mergeCell ref="AB4:AC5"/>
    <mergeCell ref="AD4:AE5"/>
    <mergeCell ref="I4:J4"/>
    <mergeCell ref="K4:N4"/>
    <mergeCell ref="O4:P5"/>
    <mergeCell ref="Q4:V4"/>
    <mergeCell ref="W4:X5"/>
    <mergeCell ref="E4:H4"/>
    <mergeCell ref="H5:H6"/>
  </mergeCells>
  <pageMargins left="0.19685039370078741" right="0.19685039370078741" top="0.78740157480314965" bottom="0.86614173228346458" header="0.31496062992125984" footer="0.31496062992125984"/>
  <pageSetup paperSize="9" orientation="landscape" verticalDpi="0" r:id="rId1"/>
  <headerFooter differentFirst="1">
    <oddHeader>&amp;C&amp;"Times New Roman,Regular"&amp;P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F205"/>
  <sheetViews>
    <sheetView showZeros="0" topLeftCell="A3" zoomScale="115" zoomScaleNormal="115" workbookViewId="0">
      <pane xSplit="4" ySplit="11" topLeftCell="E188" activePane="bottomRight" state="frozen"/>
      <selection activeCell="A3" sqref="A3"/>
      <selection pane="topRight" activeCell="E3" sqref="E3"/>
      <selection pane="bottomLeft" activeCell="A15" sqref="A15"/>
      <selection pane="bottomRight" activeCell="G199" sqref="G199"/>
    </sheetView>
  </sheetViews>
  <sheetFormatPr defaultColWidth="10.33203125" defaultRowHeight="13.2"/>
  <cols>
    <col min="1" max="1" width="4.109375" style="161" customWidth="1"/>
    <col min="2" max="2" width="17" style="3" customWidth="1"/>
    <col min="3" max="3" width="5.6640625" style="4" customWidth="1"/>
    <col min="4" max="4" width="5" style="162" customWidth="1"/>
    <col min="5" max="5" width="5.109375" style="163" customWidth="1"/>
    <col min="6" max="6" width="4.109375" style="7" customWidth="1"/>
    <col min="7" max="7" width="4.88671875" style="7" customWidth="1"/>
    <col min="8" max="8" width="3.44140625" style="7" customWidth="1"/>
    <col min="9" max="9" width="5.33203125" style="7" customWidth="1"/>
    <col min="10" max="10" width="5.6640625" style="7" customWidth="1"/>
    <col min="11" max="12" width="5.109375" style="7" customWidth="1"/>
    <col min="13" max="13" width="4.5546875" style="7" customWidth="1"/>
    <col min="14" max="14" width="3.44140625" style="7" customWidth="1"/>
    <col min="15" max="15" width="4.44140625" style="7" customWidth="1"/>
    <col min="16" max="16" width="4.33203125" style="164" customWidth="1"/>
    <col min="17" max="17" width="4.33203125" style="7" customWidth="1"/>
    <col min="18" max="18" width="5.88671875" style="7" customWidth="1"/>
    <col min="19" max="19" width="5.6640625" style="7" customWidth="1"/>
    <col min="20" max="21" width="5.33203125" style="7" customWidth="1"/>
    <col min="22" max="22" width="5" style="7" customWidth="1"/>
    <col min="23" max="23" width="4.44140625" style="7" customWidth="1"/>
    <col min="24" max="24" width="5" style="7" customWidth="1"/>
    <col min="25" max="25" width="5.109375" style="164" customWidth="1"/>
    <col min="26" max="26" width="5.109375" style="7" customWidth="1"/>
    <col min="27" max="27" width="18.6640625" style="10" customWidth="1"/>
    <col min="28" max="28" width="3.6640625" style="7" customWidth="1"/>
    <col min="29" max="29" width="5.109375" style="7" customWidth="1"/>
    <col min="30" max="30" width="6.88671875" style="7" customWidth="1"/>
    <col min="31" max="31" width="4.44140625" style="7" customWidth="1"/>
    <col min="32" max="32" width="6.6640625" style="7" customWidth="1"/>
    <col min="33" max="16384" width="10.33203125" style="7"/>
  </cols>
  <sheetData>
    <row r="1" spans="1:32" hidden="1">
      <c r="A1" s="2" t="s">
        <v>30</v>
      </c>
      <c r="D1" s="5"/>
      <c r="E1" s="6"/>
      <c r="G1" s="8"/>
      <c r="H1" s="8"/>
      <c r="I1" s="8"/>
      <c r="J1" s="8"/>
      <c r="K1" s="8"/>
      <c r="L1" s="8"/>
      <c r="M1" s="8"/>
      <c r="N1" s="8"/>
      <c r="O1" s="8"/>
      <c r="P1" s="9"/>
      <c r="Q1" s="8"/>
      <c r="R1" s="8"/>
      <c r="S1" s="8"/>
      <c r="T1" s="8"/>
      <c r="U1" s="8"/>
      <c r="V1" s="8"/>
      <c r="W1" s="8"/>
      <c r="X1" s="8"/>
      <c r="Y1" s="9"/>
      <c r="Z1" s="8"/>
    </row>
    <row r="2" spans="1:32" hidden="1">
      <c r="A2" s="11" t="s">
        <v>31</v>
      </c>
      <c r="B2" s="12"/>
      <c r="C2" s="13"/>
      <c r="D2" s="5"/>
      <c r="E2" s="6"/>
      <c r="G2" s="14"/>
      <c r="H2" s="14"/>
      <c r="I2" s="14"/>
      <c r="J2" s="14"/>
      <c r="K2" s="14"/>
      <c r="L2" s="14"/>
      <c r="M2" s="14"/>
      <c r="N2" s="14"/>
      <c r="O2" s="14"/>
      <c r="P2" s="15"/>
      <c r="Q2" s="14"/>
      <c r="R2" s="14"/>
      <c r="S2" s="14"/>
      <c r="T2" s="14"/>
      <c r="U2" s="14"/>
      <c r="V2" s="14"/>
      <c r="W2" s="14"/>
      <c r="X2" s="14"/>
      <c r="Y2" s="15"/>
      <c r="Z2" s="14"/>
    </row>
    <row r="3" spans="1:32" ht="15.6">
      <c r="A3" s="378" t="s">
        <v>32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</row>
    <row r="4" spans="1:32" ht="9" customHeight="1">
      <c r="A4" s="457" t="s">
        <v>0</v>
      </c>
      <c r="B4" s="458" t="s">
        <v>4</v>
      </c>
      <c r="C4" s="459" t="s">
        <v>33</v>
      </c>
      <c r="D4" s="459"/>
      <c r="E4" s="459"/>
      <c r="F4" s="459"/>
      <c r="G4" s="459"/>
      <c r="H4" s="459"/>
      <c r="I4" s="459" t="s">
        <v>34</v>
      </c>
      <c r="J4" s="459"/>
      <c r="K4" s="459"/>
      <c r="L4" s="459"/>
      <c r="M4" s="459"/>
      <c r="N4" s="459"/>
      <c r="O4" s="459"/>
      <c r="P4" s="459"/>
      <c r="Q4" s="459"/>
      <c r="R4" s="460" t="s">
        <v>35</v>
      </c>
      <c r="S4" s="461"/>
      <c r="T4" s="461"/>
      <c r="U4" s="461"/>
      <c r="V4" s="461"/>
      <c r="W4" s="461"/>
      <c r="X4" s="461"/>
      <c r="Y4" s="461"/>
      <c r="Z4" s="462"/>
      <c r="AA4" s="384" t="s">
        <v>36</v>
      </c>
      <c r="AC4" s="464" t="s">
        <v>37</v>
      </c>
      <c r="AD4" s="465"/>
      <c r="AE4" s="464" t="s">
        <v>38</v>
      </c>
      <c r="AF4" s="465"/>
    </row>
    <row r="5" spans="1:32" ht="9.75" customHeight="1">
      <c r="A5" s="457"/>
      <c r="B5" s="458"/>
      <c r="C5" s="457" t="s">
        <v>39</v>
      </c>
      <c r="D5" s="457" t="s">
        <v>40</v>
      </c>
      <c r="E5" s="457" t="s">
        <v>41</v>
      </c>
      <c r="F5" s="457" t="s">
        <v>42</v>
      </c>
      <c r="G5" s="457" t="s">
        <v>43</v>
      </c>
      <c r="H5" s="468" t="s">
        <v>44</v>
      </c>
      <c r="I5" s="457" t="s">
        <v>39</v>
      </c>
      <c r="J5" s="457"/>
      <c r="K5" s="468" t="s">
        <v>40</v>
      </c>
      <c r="L5" s="468"/>
      <c r="M5" s="457" t="s">
        <v>41</v>
      </c>
      <c r="N5" s="457" t="s">
        <v>42</v>
      </c>
      <c r="O5" s="457" t="s">
        <v>43</v>
      </c>
      <c r="P5" s="468" t="s">
        <v>44</v>
      </c>
      <c r="Q5" s="468"/>
      <c r="R5" s="457" t="s">
        <v>45</v>
      </c>
      <c r="S5" s="457"/>
      <c r="T5" s="471" t="s">
        <v>40</v>
      </c>
      <c r="U5" s="472"/>
      <c r="V5" s="457" t="s">
        <v>41</v>
      </c>
      <c r="W5" s="457" t="s">
        <v>42</v>
      </c>
      <c r="X5" s="457" t="s">
        <v>43</v>
      </c>
      <c r="Y5" s="471" t="s">
        <v>44</v>
      </c>
      <c r="Z5" s="472"/>
      <c r="AA5" s="385"/>
      <c r="AC5" s="466"/>
      <c r="AD5" s="467"/>
      <c r="AE5" s="466"/>
      <c r="AF5" s="467"/>
    </row>
    <row r="6" spans="1:32" ht="30" customHeight="1">
      <c r="A6" s="457"/>
      <c r="B6" s="458"/>
      <c r="C6" s="457"/>
      <c r="D6" s="457"/>
      <c r="E6" s="457"/>
      <c r="F6" s="457"/>
      <c r="G6" s="457"/>
      <c r="H6" s="468"/>
      <c r="I6" s="16" t="s">
        <v>46</v>
      </c>
      <c r="J6" s="16" t="s">
        <v>47</v>
      </c>
      <c r="K6" s="17" t="s">
        <v>48</v>
      </c>
      <c r="L6" s="18" t="s">
        <v>49</v>
      </c>
      <c r="M6" s="457"/>
      <c r="N6" s="457"/>
      <c r="O6" s="457"/>
      <c r="P6" s="17" t="s">
        <v>48</v>
      </c>
      <c r="Q6" s="18" t="s">
        <v>49</v>
      </c>
      <c r="R6" s="16" t="s">
        <v>46</v>
      </c>
      <c r="S6" s="16" t="s">
        <v>47</v>
      </c>
      <c r="T6" s="17" t="s">
        <v>48</v>
      </c>
      <c r="U6" s="18" t="s">
        <v>49</v>
      </c>
      <c r="V6" s="457"/>
      <c r="W6" s="457"/>
      <c r="X6" s="457"/>
      <c r="Y6" s="17" t="s">
        <v>48</v>
      </c>
      <c r="Z6" s="18" t="s">
        <v>50</v>
      </c>
      <c r="AA6" s="463"/>
      <c r="AC6" s="19" t="s">
        <v>51</v>
      </c>
      <c r="AD6" s="19" t="s">
        <v>43</v>
      </c>
      <c r="AE6" s="19" t="s">
        <v>51</v>
      </c>
      <c r="AF6" s="19" t="s">
        <v>43</v>
      </c>
    </row>
    <row r="7" spans="1:32" s="24" customFormat="1" ht="11.4">
      <c r="A7" s="20"/>
      <c r="B7" s="21" t="s">
        <v>47</v>
      </c>
      <c r="C7" s="22">
        <f>SUM(C14,C26,C46,C56,C65,C75,C84,C91,C104,C113,C121,C133,C143,C154,C167,C176,C187,C196,C203)</f>
        <v>723976.3</v>
      </c>
      <c r="D7" s="22">
        <f t="shared" ref="D7:Z7" si="0">SUM(D14,D26,D46,D56,D65,D75,D84,D91,D104,D113,D121,D133,D143,D154,D167,D176,D187,D196,D203)</f>
        <v>1565</v>
      </c>
      <c r="E7" s="22">
        <f t="shared" si="0"/>
        <v>229162.01643835619</v>
      </c>
      <c r="F7" s="22">
        <f t="shared" si="0"/>
        <v>1743</v>
      </c>
      <c r="G7" s="22">
        <f t="shared" si="0"/>
        <v>57722</v>
      </c>
      <c r="H7" s="22">
        <f t="shared" si="0"/>
        <v>2504</v>
      </c>
      <c r="I7" s="22">
        <f t="shared" si="0"/>
        <v>213249</v>
      </c>
      <c r="J7" s="22">
        <f t="shared" si="0"/>
        <v>910096.2</v>
      </c>
      <c r="K7" s="22">
        <f t="shared" si="0"/>
        <v>1669</v>
      </c>
      <c r="L7" s="22">
        <f t="shared" si="0"/>
        <v>-118</v>
      </c>
      <c r="M7" s="22">
        <f t="shared" si="0"/>
        <v>259320</v>
      </c>
      <c r="N7" s="22">
        <f t="shared" si="0"/>
        <v>1859</v>
      </c>
      <c r="O7" s="22">
        <f t="shared" si="0"/>
        <v>63271</v>
      </c>
      <c r="P7" s="22">
        <f t="shared" si="0"/>
        <v>3016.8630086331896</v>
      </c>
      <c r="Q7" s="22">
        <f t="shared" si="0"/>
        <v>-512.86300863318957</v>
      </c>
      <c r="R7" s="22">
        <f t="shared" si="0"/>
        <v>11000</v>
      </c>
      <c r="S7" s="22">
        <f t="shared" si="0"/>
        <v>897834.10000000009</v>
      </c>
      <c r="T7" s="22">
        <f t="shared" si="0"/>
        <v>1926.6857142857143</v>
      </c>
      <c r="U7" s="22">
        <f t="shared" si="0"/>
        <v>-274.68571428571431</v>
      </c>
      <c r="V7" s="22">
        <f t="shared" si="0"/>
        <v>313759</v>
      </c>
      <c r="W7" s="22">
        <f t="shared" si="0"/>
        <v>2141.6857142857143</v>
      </c>
      <c r="X7" s="22">
        <f t="shared" si="0"/>
        <v>76099</v>
      </c>
      <c r="Y7" s="22">
        <f t="shared" si="0"/>
        <v>3476.2476478971485</v>
      </c>
      <c r="Z7" s="22">
        <f t="shared" si="0"/>
        <v>-451.38463926395917</v>
      </c>
      <c r="AA7" s="23"/>
      <c r="AC7" s="25">
        <f>N7-F7</f>
        <v>116</v>
      </c>
      <c r="AD7" s="25">
        <f>O7-G7</f>
        <v>5549</v>
      </c>
      <c r="AE7" s="25">
        <f>W7-F7</f>
        <v>398.68571428571431</v>
      </c>
      <c r="AF7" s="25">
        <f>X7-G7</f>
        <v>18377</v>
      </c>
    </row>
    <row r="8" spans="1:32" s="24" customFormat="1" ht="11.4" hidden="1">
      <c r="A8" s="20"/>
      <c r="B8" s="21" t="s">
        <v>52</v>
      </c>
      <c r="C8" s="22">
        <f>SUM(C9:C11)</f>
        <v>224150.69999999998</v>
      </c>
      <c r="D8" s="22">
        <f t="shared" ref="D8:Z8" si="1">SUM(D9:D11)</f>
        <v>376</v>
      </c>
      <c r="E8" s="22">
        <f t="shared" si="1"/>
        <v>0</v>
      </c>
      <c r="F8" s="22">
        <f t="shared" si="1"/>
        <v>561</v>
      </c>
      <c r="G8" s="22">
        <f t="shared" si="1"/>
        <v>14078</v>
      </c>
      <c r="H8" s="22">
        <f t="shared" si="1"/>
        <v>709</v>
      </c>
      <c r="I8" s="22">
        <f t="shared" si="1"/>
        <v>56000</v>
      </c>
      <c r="J8" s="22">
        <f>SUM(J9:J11)</f>
        <v>268514</v>
      </c>
      <c r="K8" s="22">
        <f t="shared" ref="K8:L8" si="2">SUM(K9:K11)</f>
        <v>387</v>
      </c>
      <c r="L8" s="22">
        <f t="shared" si="2"/>
        <v>-11</v>
      </c>
      <c r="M8" s="22"/>
      <c r="N8" s="22">
        <f t="shared" si="1"/>
        <v>577</v>
      </c>
      <c r="O8" s="22">
        <f t="shared" si="1"/>
        <v>14272</v>
      </c>
      <c r="P8" s="22">
        <f t="shared" si="1"/>
        <v>837.00658182126256</v>
      </c>
      <c r="Q8" s="22">
        <f t="shared" si="1"/>
        <v>-128.0065818212625</v>
      </c>
      <c r="R8" s="22">
        <f t="shared" si="1"/>
        <v>11000</v>
      </c>
      <c r="S8" s="22">
        <f t="shared" si="1"/>
        <v>268879.90000000002</v>
      </c>
      <c r="T8" s="22">
        <f t="shared" si="1"/>
        <v>426</v>
      </c>
      <c r="U8" s="22">
        <f t="shared" si="1"/>
        <v>-56</v>
      </c>
      <c r="V8" s="22">
        <f t="shared" si="1"/>
        <v>0</v>
      </c>
      <c r="W8" s="22">
        <f>SUM(W9:W11)</f>
        <v>641</v>
      </c>
      <c r="X8" s="22">
        <f t="shared" si="1"/>
        <v>18694</v>
      </c>
      <c r="Y8" s="22">
        <f t="shared" si="1"/>
        <v>941.24764789714891</v>
      </c>
      <c r="Z8" s="22">
        <f t="shared" si="1"/>
        <v>-104.24106607588641</v>
      </c>
      <c r="AA8" s="23"/>
      <c r="AC8" s="25">
        <f>N8-F8</f>
        <v>16</v>
      </c>
      <c r="AD8" s="25">
        <f>O8-G8</f>
        <v>194</v>
      </c>
      <c r="AE8" s="25">
        <f>W8-F8</f>
        <v>80</v>
      </c>
      <c r="AF8" s="25">
        <f>X8-G8</f>
        <v>4616</v>
      </c>
    </row>
    <row r="9" spans="1:32" s="24" customFormat="1" ht="11.4" hidden="1">
      <c r="A9" s="20"/>
      <c r="B9" s="26" t="s">
        <v>53</v>
      </c>
      <c r="C9" s="22">
        <f>SUM(C15,C18,C27,C31,C47,C57,C66,C76,C85,C92,C105,C114,C122,C134,C144,C155,C168,C177,C188)</f>
        <v>175076.19999999998</v>
      </c>
      <c r="D9" s="22">
        <f t="shared" ref="D9:Z9" si="3">SUM(D15,D18,D27,D31,D47,D57,D66,D76,D85,D92,D105,D114,D122,D134,D144,D155,D168,D177,D188)</f>
        <v>376</v>
      </c>
      <c r="E9" s="22">
        <f t="shared" si="3"/>
        <v>0</v>
      </c>
      <c r="F9" s="22">
        <f t="shared" si="3"/>
        <v>376</v>
      </c>
      <c r="G9" s="22">
        <f t="shared" si="3"/>
        <v>10585</v>
      </c>
      <c r="H9" s="22">
        <f t="shared" si="3"/>
        <v>709</v>
      </c>
      <c r="I9" s="22">
        <f t="shared" si="3"/>
        <v>38000</v>
      </c>
      <c r="J9" s="22">
        <f t="shared" si="3"/>
        <v>201439.50000000003</v>
      </c>
      <c r="K9" s="22">
        <f t="shared" si="3"/>
        <v>387</v>
      </c>
      <c r="L9" s="22">
        <f t="shared" si="3"/>
        <v>-11</v>
      </c>
      <c r="M9" s="22">
        <f t="shared" si="3"/>
        <v>0</v>
      </c>
      <c r="N9" s="22">
        <f t="shared" si="3"/>
        <v>387</v>
      </c>
      <c r="O9" s="22">
        <f t="shared" si="3"/>
        <v>10173</v>
      </c>
      <c r="P9" s="22">
        <f t="shared" si="3"/>
        <v>837.00658182126256</v>
      </c>
      <c r="Q9" s="22">
        <f t="shared" si="3"/>
        <v>-128.0065818212625</v>
      </c>
      <c r="R9" s="22">
        <f t="shared" si="3"/>
        <v>11000</v>
      </c>
      <c r="S9" s="22">
        <f t="shared" si="3"/>
        <v>201805.4</v>
      </c>
      <c r="T9" s="22">
        <f t="shared" si="3"/>
        <v>426</v>
      </c>
      <c r="U9" s="22">
        <f t="shared" si="3"/>
        <v>-56</v>
      </c>
      <c r="V9" s="22">
        <f t="shared" si="3"/>
        <v>0</v>
      </c>
      <c r="W9" s="22">
        <f t="shared" si="3"/>
        <v>426</v>
      </c>
      <c r="X9" s="22">
        <f t="shared" si="3"/>
        <v>13154</v>
      </c>
      <c r="Y9" s="22">
        <f t="shared" si="3"/>
        <v>941.24764789714891</v>
      </c>
      <c r="Z9" s="22">
        <f t="shared" si="3"/>
        <v>-104.24106607588641</v>
      </c>
      <c r="AA9" s="23"/>
      <c r="AC9" s="27"/>
      <c r="AD9" s="27"/>
      <c r="AE9" s="27"/>
      <c r="AF9" s="27"/>
    </row>
    <row r="10" spans="1:32" s="24" customFormat="1" ht="11.4" hidden="1">
      <c r="A10" s="20"/>
      <c r="B10" s="26" t="s">
        <v>0</v>
      </c>
      <c r="C10" s="22">
        <f>SUM(C19,C34:C35,C51:C52,C61,C95:C96,C127,C180)</f>
        <v>49074.5</v>
      </c>
      <c r="D10" s="22">
        <f t="shared" ref="D10:Z10" si="4">SUM(D19,D34:D35,D51:D52,D61,D95:D96,D127,D180)</f>
        <v>0</v>
      </c>
      <c r="E10" s="22">
        <f t="shared" si="4"/>
        <v>0</v>
      </c>
      <c r="F10" s="22">
        <f t="shared" si="4"/>
        <v>81</v>
      </c>
      <c r="G10" s="22">
        <f t="shared" si="4"/>
        <v>1589</v>
      </c>
      <c r="H10" s="22">
        <f t="shared" si="4"/>
        <v>0</v>
      </c>
      <c r="I10" s="22">
        <f t="shared" si="4"/>
        <v>18000</v>
      </c>
      <c r="J10" s="22">
        <f t="shared" si="4"/>
        <v>67074.5</v>
      </c>
      <c r="K10" s="22">
        <f t="shared" si="4"/>
        <v>0</v>
      </c>
      <c r="L10" s="22">
        <f t="shared" si="4"/>
        <v>0</v>
      </c>
      <c r="M10" s="22">
        <f t="shared" si="4"/>
        <v>0</v>
      </c>
      <c r="N10" s="22">
        <f t="shared" si="4"/>
        <v>92</v>
      </c>
      <c r="O10" s="22">
        <f t="shared" si="4"/>
        <v>2149</v>
      </c>
      <c r="P10" s="22">
        <f t="shared" si="4"/>
        <v>0</v>
      </c>
      <c r="Q10" s="22">
        <f t="shared" si="4"/>
        <v>0</v>
      </c>
      <c r="R10" s="22"/>
      <c r="S10" s="22">
        <f t="shared" si="4"/>
        <v>67074.5</v>
      </c>
      <c r="T10" s="22">
        <f t="shared" si="4"/>
        <v>0</v>
      </c>
      <c r="U10" s="22">
        <f t="shared" si="4"/>
        <v>0</v>
      </c>
      <c r="V10" s="22">
        <f t="shared" si="4"/>
        <v>0</v>
      </c>
      <c r="W10" s="22">
        <f t="shared" si="4"/>
        <v>96</v>
      </c>
      <c r="X10" s="22">
        <f t="shared" si="4"/>
        <v>2617</v>
      </c>
      <c r="Y10" s="22">
        <f t="shared" si="4"/>
        <v>0</v>
      </c>
      <c r="Z10" s="22">
        <f t="shared" si="4"/>
        <v>0</v>
      </c>
      <c r="AA10" s="23"/>
    </row>
    <row r="11" spans="1:32" s="24" customFormat="1" ht="11.4" hidden="1">
      <c r="A11" s="20"/>
      <c r="B11" s="26" t="s">
        <v>54</v>
      </c>
      <c r="C11" s="22">
        <f>SUM(C20,C36,C53,C62,C69,C77,C88,C97,C108,C118,C128,C140,C149,C160,C169,C181,C191)</f>
        <v>0</v>
      </c>
      <c r="D11" s="22">
        <f t="shared" ref="D11:Z11" si="5">SUM(D20,D36,D53,D62,D69,D77,D88,D97,D108,D118,D128,D140,D149,D160,D169,D181,D191)</f>
        <v>0</v>
      </c>
      <c r="E11" s="22">
        <f t="shared" si="5"/>
        <v>0</v>
      </c>
      <c r="F11" s="22">
        <f t="shared" si="5"/>
        <v>104</v>
      </c>
      <c r="G11" s="22">
        <f t="shared" si="5"/>
        <v>1904</v>
      </c>
      <c r="H11" s="22">
        <f t="shared" si="5"/>
        <v>0</v>
      </c>
      <c r="I11" s="22">
        <f t="shared" si="5"/>
        <v>0</v>
      </c>
      <c r="J11" s="22">
        <f t="shared" si="5"/>
        <v>0</v>
      </c>
      <c r="K11" s="22">
        <f t="shared" si="5"/>
        <v>0</v>
      </c>
      <c r="L11" s="22">
        <f t="shared" si="5"/>
        <v>0</v>
      </c>
      <c r="M11" s="22">
        <f t="shared" si="5"/>
        <v>0</v>
      </c>
      <c r="N11" s="22">
        <f t="shared" si="5"/>
        <v>98</v>
      </c>
      <c r="O11" s="22">
        <f t="shared" si="5"/>
        <v>1950</v>
      </c>
      <c r="P11" s="22">
        <f t="shared" si="5"/>
        <v>0</v>
      </c>
      <c r="Q11" s="22">
        <f t="shared" si="5"/>
        <v>0</v>
      </c>
      <c r="R11" s="22">
        <f t="shared" si="5"/>
        <v>0</v>
      </c>
      <c r="S11" s="22">
        <f t="shared" si="5"/>
        <v>0</v>
      </c>
      <c r="T11" s="22">
        <f t="shared" si="5"/>
        <v>0</v>
      </c>
      <c r="U11" s="22">
        <f t="shared" si="5"/>
        <v>0</v>
      </c>
      <c r="V11" s="22">
        <f t="shared" si="5"/>
        <v>0</v>
      </c>
      <c r="W11" s="22">
        <f t="shared" si="5"/>
        <v>119</v>
      </c>
      <c r="X11" s="22">
        <f t="shared" si="5"/>
        <v>2923</v>
      </c>
      <c r="Y11" s="22">
        <f t="shared" si="5"/>
        <v>0</v>
      </c>
      <c r="Z11" s="22">
        <f t="shared" si="5"/>
        <v>0</v>
      </c>
      <c r="AA11" s="23"/>
    </row>
    <row r="12" spans="1:32" s="24" customFormat="1" ht="11.4" hidden="1">
      <c r="A12" s="20"/>
      <c r="B12" s="21" t="s">
        <v>55</v>
      </c>
      <c r="C12" s="22">
        <f>SUM(C21:C22,C37,C40,C54,C63,C70,C78,C89,C98,C109,C119,C129,C141,C150,C161,C170,C182,C192)</f>
        <v>208023.5</v>
      </c>
      <c r="D12" s="22">
        <f t="shared" ref="D12:Z12" si="6">SUM(D21:D22,D37,D40,D54,D63,D70,D78,D89,D98,D109,D119,D129,D141,D150,D161,D170,D182,D192)</f>
        <v>642</v>
      </c>
      <c r="E12" s="22">
        <f>SUM(E21:E22,E37,E40,E54,E63,E70,E78,E89,E98,E109,E119,E129,E141,E150,E161,E170,E182,E192)</f>
        <v>0</v>
      </c>
      <c r="F12" s="22">
        <f t="shared" si="6"/>
        <v>642</v>
      </c>
      <c r="G12" s="22">
        <f t="shared" si="6"/>
        <v>21495</v>
      </c>
      <c r="H12" s="22">
        <f t="shared" si="6"/>
        <v>837</v>
      </c>
      <c r="I12" s="22">
        <f t="shared" si="6"/>
        <v>62200</v>
      </c>
      <c r="J12" s="22">
        <f t="shared" si="6"/>
        <v>263623.09999999998</v>
      </c>
      <c r="K12" s="22">
        <f t="shared" si="6"/>
        <v>674</v>
      </c>
      <c r="L12" s="22">
        <f t="shared" si="6"/>
        <v>-43</v>
      </c>
      <c r="M12" s="22">
        <f t="shared" si="6"/>
        <v>0</v>
      </c>
      <c r="N12" s="22">
        <f t="shared" si="6"/>
        <v>674</v>
      </c>
      <c r="O12" s="22">
        <f t="shared" si="6"/>
        <v>23595</v>
      </c>
      <c r="P12" s="22">
        <f t="shared" si="6"/>
        <v>1034</v>
      </c>
      <c r="Q12" s="22">
        <f t="shared" si="6"/>
        <v>-197</v>
      </c>
      <c r="R12" s="22">
        <f t="shared" si="6"/>
        <v>0</v>
      </c>
      <c r="S12" s="22">
        <f t="shared" si="6"/>
        <v>256827.1</v>
      </c>
      <c r="T12" s="22">
        <f t="shared" si="6"/>
        <v>794.68571428571431</v>
      </c>
      <c r="U12" s="22">
        <f t="shared" si="6"/>
        <v>-120.68571428571428</v>
      </c>
      <c r="V12" s="22">
        <f t="shared" si="6"/>
        <v>0</v>
      </c>
      <c r="W12" s="22">
        <f t="shared" si="6"/>
        <v>794.68571428571431</v>
      </c>
      <c r="X12" s="22">
        <f t="shared" si="6"/>
        <v>27732</v>
      </c>
      <c r="Y12" s="22">
        <f t="shared" si="6"/>
        <v>1213</v>
      </c>
      <c r="Z12" s="22">
        <f t="shared" si="6"/>
        <v>-171</v>
      </c>
      <c r="AA12" s="28"/>
      <c r="AC12" s="25">
        <f t="shared" ref="AC12:AD13" si="7">N12-F12</f>
        <v>32</v>
      </c>
      <c r="AD12" s="25">
        <f t="shared" si="7"/>
        <v>2100</v>
      </c>
      <c r="AE12" s="25">
        <f t="shared" ref="AE12:AF13" si="8">W12-F12</f>
        <v>152.68571428571431</v>
      </c>
      <c r="AF12" s="25">
        <f t="shared" si="8"/>
        <v>6237</v>
      </c>
    </row>
    <row r="13" spans="1:32" s="24" customFormat="1" ht="11.4" hidden="1">
      <c r="A13" s="20"/>
      <c r="B13" s="21" t="s">
        <v>1</v>
      </c>
      <c r="C13" s="22">
        <f>SUM(C23:C25,C44:C45,C55,C64,C74,C81,C90,C101,C112,C120,C132,C142,C153,C166,C173,C186,C195)</f>
        <v>186103</v>
      </c>
      <c r="D13" s="22">
        <f t="shared" ref="D13:V13" si="9">SUM(D23:D25,D44:D45,D55,D64,D74,D81,D90,D101,D112,D120,D132,D142,D153,D166,D173,D186,D195)</f>
        <v>378</v>
      </c>
      <c r="E13" s="22">
        <f t="shared" si="9"/>
        <v>0</v>
      </c>
      <c r="F13" s="22">
        <f t="shared" si="9"/>
        <v>374</v>
      </c>
      <c r="G13" s="22">
        <f t="shared" si="9"/>
        <v>14862</v>
      </c>
      <c r="H13" s="22">
        <f t="shared" si="9"/>
        <v>604</v>
      </c>
      <c r="I13" s="22">
        <f t="shared" si="9"/>
        <v>52849</v>
      </c>
      <c r="J13" s="22">
        <f>SUM(J23:J25,J44:J45,J55,J64,J74,J81,J90,J101,J112,J120,J132,J142,J153,J166,J173,J186,J195)</f>
        <v>230060</v>
      </c>
      <c r="K13" s="22">
        <f t="shared" ref="K13:L13" si="10">SUM(K23:K25,K44:K45,K55,K64,K74,K81,K90,K101,K112,K120,K132,K142,K153,K166,K173,K186,K195)</f>
        <v>427</v>
      </c>
      <c r="L13" s="22">
        <f t="shared" si="10"/>
        <v>-49</v>
      </c>
      <c r="M13" s="22">
        <f t="shared" si="9"/>
        <v>0</v>
      </c>
      <c r="N13" s="22">
        <f t="shared" si="9"/>
        <v>427</v>
      </c>
      <c r="O13" s="22">
        <f t="shared" si="9"/>
        <v>17311</v>
      </c>
      <c r="P13" s="22">
        <f t="shared" si="9"/>
        <v>745.85642681192724</v>
      </c>
      <c r="Q13" s="22">
        <f t="shared" si="9"/>
        <v>-141.85642681192718</v>
      </c>
      <c r="R13" s="22">
        <f t="shared" si="9"/>
        <v>0</v>
      </c>
      <c r="S13" s="22">
        <f t="shared" si="9"/>
        <v>224228</v>
      </c>
      <c r="T13" s="22">
        <f t="shared" si="9"/>
        <v>466</v>
      </c>
      <c r="U13" s="22">
        <f t="shared" si="9"/>
        <v>-39</v>
      </c>
      <c r="V13" s="22">
        <f t="shared" si="9"/>
        <v>0</v>
      </c>
      <c r="W13" s="22">
        <f>SUM(W23:W25,W44:W45,W55,W64,W74,W81,W90,W101,W112,W120,W132,W142,W153,W166,W173,W186,W195)</f>
        <v>466</v>
      </c>
      <c r="X13" s="22">
        <f>SUM(X23:X25,X44:X45,X55,X64,X74,X81,X90,X101,X112,X120,X132,X142,X153,X166,X173,X186,X195)</f>
        <v>18693</v>
      </c>
      <c r="Y13" s="22">
        <f t="shared" ref="Y13:Z13" si="11">SUM(Y23:Y25,Y44:Y45,Y55,Y64,Y74,Y81,Y90,Y101,Y112,Y120,Y132,Y142,Y153,Y166,Y173,Y186,Y195)</f>
        <v>808</v>
      </c>
      <c r="Z13" s="22">
        <f t="shared" si="11"/>
        <v>-62.143573188072821</v>
      </c>
      <c r="AA13" s="25"/>
      <c r="AC13" s="25">
        <f t="shared" si="7"/>
        <v>53</v>
      </c>
      <c r="AD13" s="25">
        <f t="shared" si="7"/>
        <v>2449</v>
      </c>
      <c r="AE13" s="25">
        <f t="shared" si="8"/>
        <v>92</v>
      </c>
      <c r="AF13" s="25">
        <f t="shared" si="8"/>
        <v>3831</v>
      </c>
    </row>
    <row r="14" spans="1:32" s="24" customFormat="1" ht="11.4">
      <c r="A14" s="29" t="s">
        <v>5</v>
      </c>
      <c r="B14" s="30" t="s">
        <v>56</v>
      </c>
      <c r="C14" s="31">
        <f>SUM(C15,C18:C20,C21:C25)</f>
        <v>47137.1</v>
      </c>
      <c r="D14" s="31">
        <f t="shared" ref="D14:Z14" si="12">SUM(D15,D18:D20,D21:D25)</f>
        <v>141</v>
      </c>
      <c r="E14" s="31">
        <v>19470</v>
      </c>
      <c r="F14" s="31">
        <f t="shared" si="12"/>
        <v>181</v>
      </c>
      <c r="G14" s="31">
        <f t="shared" si="12"/>
        <v>6066</v>
      </c>
      <c r="H14" s="32">
        <f t="shared" si="12"/>
        <v>236</v>
      </c>
      <c r="I14" s="31">
        <f t="shared" si="12"/>
        <v>24900</v>
      </c>
      <c r="J14" s="31">
        <f t="shared" si="12"/>
        <v>72037.100000000006</v>
      </c>
      <c r="K14" s="31">
        <f t="shared" si="12"/>
        <v>168</v>
      </c>
      <c r="L14" s="31">
        <f t="shared" si="12"/>
        <v>-27</v>
      </c>
      <c r="M14" s="31">
        <v>20827</v>
      </c>
      <c r="N14" s="31">
        <f t="shared" si="12"/>
        <v>196</v>
      </c>
      <c r="O14" s="31">
        <f t="shared" si="12"/>
        <v>6424</v>
      </c>
      <c r="P14" s="32">
        <f t="shared" si="12"/>
        <v>291.76666666666665</v>
      </c>
      <c r="Q14" s="32">
        <f t="shared" si="12"/>
        <v>-55.766666666666666</v>
      </c>
      <c r="R14" s="31">
        <f t="shared" si="12"/>
        <v>0</v>
      </c>
      <c r="S14" s="31">
        <f t="shared" si="12"/>
        <v>72037.100000000006</v>
      </c>
      <c r="T14" s="31">
        <f t="shared" si="12"/>
        <v>183</v>
      </c>
      <c r="U14" s="31">
        <f t="shared" si="12"/>
        <v>-15</v>
      </c>
      <c r="V14" s="31">
        <v>25227</v>
      </c>
      <c r="W14" s="31">
        <f t="shared" si="12"/>
        <v>215</v>
      </c>
      <c r="X14" s="31">
        <f t="shared" si="12"/>
        <v>7316</v>
      </c>
      <c r="Y14" s="31">
        <f t="shared" si="12"/>
        <v>318</v>
      </c>
      <c r="Z14" s="31">
        <f t="shared" si="12"/>
        <v>-26.233333333333334</v>
      </c>
      <c r="AA14" s="33"/>
    </row>
    <row r="15" spans="1:32" s="40" customFormat="1" ht="11.4">
      <c r="A15" s="34">
        <v>1</v>
      </c>
      <c r="B15" s="35" t="s">
        <v>57</v>
      </c>
      <c r="C15" s="36">
        <v>4832</v>
      </c>
      <c r="D15" s="36">
        <v>18</v>
      </c>
      <c r="E15" s="36">
        <v>0</v>
      </c>
      <c r="F15" s="36">
        <v>18</v>
      </c>
      <c r="G15" s="36">
        <v>560</v>
      </c>
      <c r="H15" s="37">
        <v>35</v>
      </c>
      <c r="I15" s="36">
        <v>2000</v>
      </c>
      <c r="J15" s="36">
        <v>6832</v>
      </c>
      <c r="K15" s="37">
        <v>18</v>
      </c>
      <c r="L15" s="37">
        <v>0</v>
      </c>
      <c r="M15" s="36">
        <v>0</v>
      </c>
      <c r="N15" s="36">
        <v>18</v>
      </c>
      <c r="O15" s="36">
        <v>471</v>
      </c>
      <c r="P15" s="37">
        <v>38.766666666666666</v>
      </c>
      <c r="Q15" s="38">
        <v>-3.7666666666666657</v>
      </c>
      <c r="R15" s="36">
        <v>0</v>
      </c>
      <c r="S15" s="36">
        <v>6832</v>
      </c>
      <c r="T15" s="37">
        <v>18</v>
      </c>
      <c r="U15" s="37">
        <v>0</v>
      </c>
      <c r="V15" s="36">
        <v>0</v>
      </c>
      <c r="W15" s="36">
        <v>18</v>
      </c>
      <c r="X15" s="36">
        <v>541</v>
      </c>
      <c r="Y15" s="37">
        <v>40</v>
      </c>
      <c r="Z15" s="37">
        <v>-1.2333333333333343</v>
      </c>
      <c r="AA15" s="39"/>
    </row>
    <row r="16" spans="1:32">
      <c r="A16" s="7"/>
      <c r="B16" s="41" t="s">
        <v>58</v>
      </c>
      <c r="C16" s="42">
        <v>2100</v>
      </c>
      <c r="D16" s="36">
        <v>13</v>
      </c>
      <c r="E16" s="43"/>
      <c r="F16" s="43">
        <v>13</v>
      </c>
      <c r="G16" s="44">
        <v>431</v>
      </c>
      <c r="H16" s="45">
        <v>26</v>
      </c>
      <c r="I16" s="44">
        <v>2000</v>
      </c>
      <c r="J16" s="44">
        <v>4100</v>
      </c>
      <c r="K16" s="37">
        <v>12</v>
      </c>
      <c r="L16" s="37">
        <v>1</v>
      </c>
      <c r="M16" s="44"/>
      <c r="N16" s="44">
        <v>12</v>
      </c>
      <c r="O16" s="44">
        <v>320</v>
      </c>
      <c r="P16" s="45">
        <v>27</v>
      </c>
      <c r="Q16" s="38"/>
      <c r="R16" s="44"/>
      <c r="S16" s="44">
        <v>4100</v>
      </c>
      <c r="T16" s="37">
        <v>13</v>
      </c>
      <c r="U16" s="37">
        <v>-1</v>
      </c>
      <c r="V16" s="44"/>
      <c r="W16" s="44">
        <v>13</v>
      </c>
      <c r="X16" s="44">
        <v>391</v>
      </c>
      <c r="Y16" s="45">
        <v>29</v>
      </c>
      <c r="Z16" s="46"/>
      <c r="AA16" s="47"/>
    </row>
    <row r="17" spans="1:27">
      <c r="A17" s="48"/>
      <c r="B17" s="41" t="s">
        <v>59</v>
      </c>
      <c r="C17" s="42">
        <v>2732</v>
      </c>
      <c r="D17" s="36">
        <v>5</v>
      </c>
      <c r="E17" s="43"/>
      <c r="F17" s="43">
        <v>5</v>
      </c>
      <c r="G17" s="49">
        <v>129</v>
      </c>
      <c r="H17" s="45">
        <v>9</v>
      </c>
      <c r="I17" s="50"/>
      <c r="J17" s="44">
        <v>2732</v>
      </c>
      <c r="K17" s="37">
        <v>6</v>
      </c>
      <c r="L17" s="37">
        <v>-1</v>
      </c>
      <c r="M17" s="44"/>
      <c r="N17" s="44">
        <v>6</v>
      </c>
      <c r="O17" s="44">
        <v>151</v>
      </c>
      <c r="P17" s="45">
        <v>11.766666666666667</v>
      </c>
      <c r="Q17" s="38"/>
      <c r="R17" s="44"/>
      <c r="S17" s="44">
        <v>2732</v>
      </c>
      <c r="T17" s="37">
        <v>5</v>
      </c>
      <c r="U17" s="37">
        <v>1</v>
      </c>
      <c r="V17" s="44"/>
      <c r="W17" s="44">
        <v>5</v>
      </c>
      <c r="X17" s="44">
        <v>150</v>
      </c>
      <c r="Y17" s="45">
        <v>11</v>
      </c>
      <c r="Z17" s="46"/>
      <c r="AA17" s="47"/>
    </row>
    <row r="18" spans="1:27" s="61" customFormat="1">
      <c r="A18" s="51">
        <v>2</v>
      </c>
      <c r="B18" s="52" t="s">
        <v>60</v>
      </c>
      <c r="C18" s="53">
        <v>7400</v>
      </c>
      <c r="D18" s="36">
        <v>15</v>
      </c>
      <c r="E18" s="53"/>
      <c r="F18" s="54">
        <v>15</v>
      </c>
      <c r="G18" s="55">
        <v>479</v>
      </c>
      <c r="H18" s="56">
        <v>29</v>
      </c>
      <c r="I18" s="57">
        <v>2000</v>
      </c>
      <c r="J18" s="58">
        <v>9400</v>
      </c>
      <c r="K18" s="37">
        <v>16</v>
      </c>
      <c r="L18" s="37">
        <v>-1</v>
      </c>
      <c r="M18" s="57"/>
      <c r="N18" s="58">
        <v>16</v>
      </c>
      <c r="O18" s="58">
        <v>407</v>
      </c>
      <c r="P18" s="59">
        <v>33</v>
      </c>
      <c r="Q18" s="38">
        <v>-4</v>
      </c>
      <c r="R18" s="58"/>
      <c r="S18" s="58">
        <v>9400</v>
      </c>
      <c r="T18" s="37">
        <v>15</v>
      </c>
      <c r="U18" s="37">
        <v>1</v>
      </c>
      <c r="V18" s="57"/>
      <c r="W18" s="58">
        <v>15</v>
      </c>
      <c r="X18" s="58">
        <v>460</v>
      </c>
      <c r="Y18" s="59">
        <v>34</v>
      </c>
      <c r="Z18" s="37">
        <v>-1</v>
      </c>
      <c r="AA18" s="60"/>
    </row>
    <row r="19" spans="1:27" s="61" customFormat="1">
      <c r="A19" s="51">
        <v>3</v>
      </c>
      <c r="B19" s="52" t="s">
        <v>61</v>
      </c>
      <c r="C19" s="54">
        <v>4585.1000000000004</v>
      </c>
      <c r="D19" s="36"/>
      <c r="E19" s="62"/>
      <c r="F19" s="63">
        <v>19</v>
      </c>
      <c r="G19" s="57">
        <v>360</v>
      </c>
      <c r="H19" s="56"/>
      <c r="I19" s="57"/>
      <c r="J19" s="58">
        <v>4585.1000000000004</v>
      </c>
      <c r="K19" s="37"/>
      <c r="L19" s="37"/>
      <c r="M19" s="57"/>
      <c r="N19" s="58">
        <v>17</v>
      </c>
      <c r="O19" s="58">
        <v>400</v>
      </c>
      <c r="P19" s="59"/>
      <c r="Q19" s="38"/>
      <c r="R19" s="58"/>
      <c r="S19" s="58">
        <v>4585.1000000000004</v>
      </c>
      <c r="T19" s="37"/>
      <c r="U19" s="37">
        <v>0</v>
      </c>
      <c r="V19" s="57"/>
      <c r="W19" s="58">
        <v>19</v>
      </c>
      <c r="X19" s="58">
        <v>515</v>
      </c>
      <c r="Y19" s="59"/>
      <c r="Z19" s="64"/>
      <c r="AA19" s="60"/>
    </row>
    <row r="20" spans="1:27" s="75" customFormat="1">
      <c r="A20" s="65"/>
      <c r="B20" s="66" t="s">
        <v>62</v>
      </c>
      <c r="C20" s="67"/>
      <c r="D20" s="36"/>
      <c r="E20" s="68"/>
      <c r="F20" s="69">
        <v>11</v>
      </c>
      <c r="G20" s="70">
        <v>168</v>
      </c>
      <c r="H20" s="71"/>
      <c r="I20" s="70"/>
      <c r="J20" s="72"/>
      <c r="K20" s="37"/>
      <c r="L20" s="37"/>
      <c r="M20" s="70"/>
      <c r="N20" s="72">
        <v>11</v>
      </c>
      <c r="O20" s="72">
        <v>210</v>
      </c>
      <c r="P20" s="73"/>
      <c r="Q20" s="38"/>
      <c r="R20" s="72"/>
      <c r="S20" s="72"/>
      <c r="T20" s="37"/>
      <c r="U20" s="37">
        <v>0</v>
      </c>
      <c r="V20" s="70"/>
      <c r="W20" s="72">
        <v>13</v>
      </c>
      <c r="X20" s="72">
        <v>315</v>
      </c>
      <c r="Y20" s="73"/>
      <c r="Z20" s="74"/>
      <c r="AA20" s="60"/>
    </row>
    <row r="21" spans="1:27" s="75" customFormat="1">
      <c r="A21" s="65">
        <v>4</v>
      </c>
      <c r="B21" s="76" t="s">
        <v>63</v>
      </c>
      <c r="C21" s="77">
        <v>4900</v>
      </c>
      <c r="D21" s="36">
        <v>33</v>
      </c>
      <c r="E21" s="77"/>
      <c r="F21" s="77">
        <v>33</v>
      </c>
      <c r="G21" s="70">
        <v>1211</v>
      </c>
      <c r="H21" s="71">
        <v>44</v>
      </c>
      <c r="I21" s="70">
        <v>3500</v>
      </c>
      <c r="J21" s="72">
        <v>8400</v>
      </c>
      <c r="K21" s="37">
        <v>37</v>
      </c>
      <c r="L21" s="37">
        <v>-4</v>
      </c>
      <c r="M21" s="70"/>
      <c r="N21" s="72">
        <v>37</v>
      </c>
      <c r="O21" s="72">
        <v>1295</v>
      </c>
      <c r="P21" s="73">
        <v>57</v>
      </c>
      <c r="Q21" s="38">
        <v>-13</v>
      </c>
      <c r="R21" s="72"/>
      <c r="S21" s="72">
        <v>8400</v>
      </c>
      <c r="T21" s="37">
        <v>45</v>
      </c>
      <c r="U21" s="37">
        <v>-8</v>
      </c>
      <c r="V21" s="70"/>
      <c r="W21" s="72">
        <v>45</v>
      </c>
      <c r="X21" s="72">
        <v>1569</v>
      </c>
      <c r="Y21" s="73">
        <v>68</v>
      </c>
      <c r="Z21" s="37">
        <v>-11</v>
      </c>
      <c r="AA21" s="60"/>
    </row>
    <row r="22" spans="1:27" s="75" customFormat="1">
      <c r="A22" s="65">
        <v>5</v>
      </c>
      <c r="B22" s="76" t="s">
        <v>64</v>
      </c>
      <c r="C22" s="77">
        <v>7700</v>
      </c>
      <c r="D22" s="36">
        <v>38</v>
      </c>
      <c r="E22" s="77"/>
      <c r="F22" s="77">
        <v>38</v>
      </c>
      <c r="G22" s="70">
        <v>1447</v>
      </c>
      <c r="H22" s="71">
        <v>49</v>
      </c>
      <c r="I22" s="70">
        <v>2400</v>
      </c>
      <c r="J22" s="72">
        <v>10100</v>
      </c>
      <c r="K22" s="37">
        <v>42</v>
      </c>
      <c r="L22" s="37">
        <v>-4</v>
      </c>
      <c r="M22" s="70"/>
      <c r="N22" s="72">
        <v>42</v>
      </c>
      <c r="O22" s="72">
        <v>1487</v>
      </c>
      <c r="P22" s="73">
        <v>65</v>
      </c>
      <c r="Q22" s="38">
        <v>-16</v>
      </c>
      <c r="R22" s="72"/>
      <c r="S22" s="72">
        <v>10100</v>
      </c>
      <c r="T22" s="37">
        <v>40</v>
      </c>
      <c r="U22" s="37">
        <v>2</v>
      </c>
      <c r="V22" s="70"/>
      <c r="W22" s="72">
        <v>40</v>
      </c>
      <c r="X22" s="72">
        <v>1390</v>
      </c>
      <c r="Y22" s="73">
        <v>61</v>
      </c>
      <c r="Z22" s="37">
        <v>4</v>
      </c>
      <c r="AA22" s="60"/>
    </row>
    <row r="23" spans="1:27" s="75" customFormat="1" ht="22.8">
      <c r="A23" s="65">
        <v>6</v>
      </c>
      <c r="B23" s="76" t="s">
        <v>65</v>
      </c>
      <c r="C23" s="77">
        <v>10020</v>
      </c>
      <c r="D23" s="36">
        <v>24</v>
      </c>
      <c r="E23" s="77"/>
      <c r="F23" s="77">
        <v>23</v>
      </c>
      <c r="G23" s="70">
        <v>881</v>
      </c>
      <c r="H23" s="71">
        <v>44</v>
      </c>
      <c r="I23" s="70">
        <v>7000</v>
      </c>
      <c r="J23" s="72">
        <v>7000</v>
      </c>
      <c r="K23" s="37">
        <v>12</v>
      </c>
      <c r="L23" s="37">
        <v>12</v>
      </c>
      <c r="M23" s="70"/>
      <c r="N23" s="72">
        <v>12</v>
      </c>
      <c r="O23" s="67">
        <v>420</v>
      </c>
      <c r="P23" s="73">
        <v>24</v>
      </c>
      <c r="Q23" s="38">
        <v>20</v>
      </c>
      <c r="R23" s="72"/>
      <c r="S23" s="72">
        <v>7000</v>
      </c>
      <c r="T23" s="37">
        <v>12</v>
      </c>
      <c r="U23" s="37">
        <v>0</v>
      </c>
      <c r="V23" s="70"/>
      <c r="W23" s="72">
        <v>12</v>
      </c>
      <c r="X23" s="72">
        <v>420</v>
      </c>
      <c r="Y23" s="73">
        <v>24</v>
      </c>
      <c r="Z23" s="37">
        <v>0</v>
      </c>
      <c r="AA23" s="60" t="s">
        <v>66</v>
      </c>
    </row>
    <row r="24" spans="1:27" s="75" customFormat="1" ht="22.8">
      <c r="A24" s="65">
        <v>7</v>
      </c>
      <c r="B24" s="76" t="s">
        <v>67</v>
      </c>
      <c r="C24" s="77">
        <v>7700</v>
      </c>
      <c r="D24" s="36">
        <v>13</v>
      </c>
      <c r="E24" s="77"/>
      <c r="F24" s="77">
        <v>24</v>
      </c>
      <c r="G24" s="70">
        <v>960</v>
      </c>
      <c r="H24" s="71">
        <v>35</v>
      </c>
      <c r="I24" s="70">
        <v>6000</v>
      </c>
      <c r="J24" s="72">
        <v>13700</v>
      </c>
      <c r="K24" s="37">
        <v>22</v>
      </c>
      <c r="L24" s="37">
        <v>-9</v>
      </c>
      <c r="M24" s="70"/>
      <c r="N24" s="72">
        <v>22</v>
      </c>
      <c r="O24" s="67">
        <v>885</v>
      </c>
      <c r="P24" s="73">
        <v>38</v>
      </c>
      <c r="Q24" s="38">
        <v>-3</v>
      </c>
      <c r="R24" s="72"/>
      <c r="S24" s="72">
        <v>13700</v>
      </c>
      <c r="T24" s="37">
        <v>27</v>
      </c>
      <c r="U24" s="37">
        <v>-5</v>
      </c>
      <c r="V24" s="70"/>
      <c r="W24" s="72">
        <v>27</v>
      </c>
      <c r="X24" s="72">
        <v>1071</v>
      </c>
      <c r="Y24" s="73">
        <v>46</v>
      </c>
      <c r="Z24" s="37">
        <v>-8</v>
      </c>
      <c r="AA24" s="60"/>
    </row>
    <row r="25" spans="1:27" s="75" customFormat="1" ht="22.8">
      <c r="A25" s="65">
        <v>8</v>
      </c>
      <c r="B25" s="76" t="s">
        <v>68</v>
      </c>
      <c r="C25" s="77"/>
      <c r="D25" s="36">
        <v>0</v>
      </c>
      <c r="E25" s="77"/>
      <c r="F25" s="77"/>
      <c r="G25" s="70"/>
      <c r="H25" s="71"/>
      <c r="I25" s="70">
        <v>2000</v>
      </c>
      <c r="J25" s="72">
        <v>12020</v>
      </c>
      <c r="K25" s="37">
        <v>21</v>
      </c>
      <c r="L25" s="37">
        <v>-21</v>
      </c>
      <c r="M25" s="70"/>
      <c r="N25" s="72">
        <v>21</v>
      </c>
      <c r="O25" s="72">
        <v>849</v>
      </c>
      <c r="P25" s="73">
        <v>36</v>
      </c>
      <c r="Q25" s="38">
        <v>-36</v>
      </c>
      <c r="R25" s="72"/>
      <c r="S25" s="72">
        <v>12020</v>
      </c>
      <c r="T25" s="37">
        <v>26</v>
      </c>
      <c r="U25" s="37">
        <v>-5</v>
      </c>
      <c r="V25" s="70"/>
      <c r="W25" s="72">
        <v>26</v>
      </c>
      <c r="X25" s="72">
        <v>1035</v>
      </c>
      <c r="Y25" s="73">
        <v>45</v>
      </c>
      <c r="Z25" s="37">
        <v>-9</v>
      </c>
      <c r="AA25" s="78" t="s">
        <v>69</v>
      </c>
    </row>
    <row r="26" spans="1:27" s="24" customFormat="1" ht="11.4">
      <c r="A26" s="29" t="s">
        <v>6</v>
      </c>
      <c r="B26" s="30" t="s">
        <v>70</v>
      </c>
      <c r="C26" s="31">
        <f>SUM(C27,C31,C34:C37,C40,C44:C45)</f>
        <v>61089.9</v>
      </c>
      <c r="D26" s="31">
        <f>SUM(D27,D31,D34:D37,D40,D44:D45)</f>
        <v>155</v>
      </c>
      <c r="E26" s="31">
        <v>27246</v>
      </c>
      <c r="F26" s="31">
        <f t="shared" ref="F26:X26" si="13">SUM(F27,F31,F34:F37,F40,F44:F45)</f>
        <v>182</v>
      </c>
      <c r="G26" s="31">
        <f t="shared" si="13"/>
        <v>5463</v>
      </c>
      <c r="H26" s="32">
        <f t="shared" si="13"/>
        <v>228</v>
      </c>
      <c r="I26" s="31">
        <f t="shared" si="13"/>
        <v>29300</v>
      </c>
      <c r="J26" s="31">
        <f t="shared" si="13"/>
        <v>88398.1</v>
      </c>
      <c r="K26" s="31">
        <f t="shared" si="13"/>
        <v>174</v>
      </c>
      <c r="L26" s="31">
        <f>SUM(L27,L31,L34:L37,L40,L44:L45)</f>
        <v>-30</v>
      </c>
      <c r="M26" s="31">
        <v>37905</v>
      </c>
      <c r="N26" s="31">
        <f t="shared" si="13"/>
        <v>211</v>
      </c>
      <c r="O26" s="31">
        <f t="shared" si="13"/>
        <v>6568</v>
      </c>
      <c r="P26" s="32">
        <f t="shared" si="13"/>
        <v>301</v>
      </c>
      <c r="Q26" s="32">
        <f t="shared" si="13"/>
        <v>-73</v>
      </c>
      <c r="R26" s="31">
        <f t="shared" si="13"/>
        <v>0</v>
      </c>
      <c r="S26" s="31">
        <f t="shared" si="13"/>
        <v>88398.1</v>
      </c>
      <c r="T26" s="31">
        <f t="shared" si="13"/>
        <v>200</v>
      </c>
      <c r="U26" s="31">
        <f t="shared" si="13"/>
        <v>-26</v>
      </c>
      <c r="V26" s="31">
        <v>45915</v>
      </c>
      <c r="W26" s="31">
        <f t="shared" si="13"/>
        <v>235</v>
      </c>
      <c r="X26" s="31">
        <f t="shared" si="13"/>
        <v>7961</v>
      </c>
      <c r="Y26" s="32">
        <f>SUM(Y27,Y31,Y34:Y37,Y40,Y44:Y45)</f>
        <v>347.1223298832856</v>
      </c>
      <c r="Z26" s="32">
        <f>SUM(Z27,Z31,Z34:Z37,Z40,Z44:Z45)</f>
        <v>-46.122329883285616</v>
      </c>
      <c r="AA26" s="33"/>
    </row>
    <row r="27" spans="1:27" s="80" customFormat="1" ht="11.4">
      <c r="A27" s="79">
        <v>1</v>
      </c>
      <c r="B27" s="35" t="s">
        <v>71</v>
      </c>
      <c r="C27" s="36">
        <v>6916.8</v>
      </c>
      <c r="D27" s="36">
        <v>19</v>
      </c>
      <c r="E27" s="36">
        <v>0</v>
      </c>
      <c r="F27" s="36">
        <v>19</v>
      </c>
      <c r="G27" s="36">
        <v>526</v>
      </c>
      <c r="H27" s="37">
        <v>32</v>
      </c>
      <c r="I27" s="36">
        <v>2000</v>
      </c>
      <c r="J27" s="36">
        <v>8337</v>
      </c>
      <c r="K27" s="37">
        <v>22</v>
      </c>
      <c r="L27" s="37">
        <v>-3</v>
      </c>
      <c r="M27" s="36">
        <v>0</v>
      </c>
      <c r="N27" s="36">
        <v>22</v>
      </c>
      <c r="O27" s="36">
        <v>529</v>
      </c>
      <c r="P27" s="37">
        <v>46</v>
      </c>
      <c r="Q27" s="38">
        <v>-14</v>
      </c>
      <c r="R27" s="36">
        <v>0</v>
      </c>
      <c r="S27" s="36">
        <v>8337</v>
      </c>
      <c r="T27" s="37">
        <v>21</v>
      </c>
      <c r="U27" s="37">
        <v>1</v>
      </c>
      <c r="V27" s="36">
        <v>0</v>
      </c>
      <c r="W27" s="36">
        <v>21</v>
      </c>
      <c r="X27" s="36">
        <v>650</v>
      </c>
      <c r="Y27" s="37">
        <v>47.122329883285616</v>
      </c>
      <c r="Z27" s="37">
        <v>-1.1223298832856159</v>
      </c>
      <c r="AA27" s="39"/>
    </row>
    <row r="28" spans="1:27">
      <c r="A28" s="81"/>
      <c r="B28" s="82" t="s">
        <v>72</v>
      </c>
      <c r="C28" s="83">
        <v>5100</v>
      </c>
      <c r="D28" s="36">
        <v>13</v>
      </c>
      <c r="E28" s="84"/>
      <c r="F28" s="85">
        <v>13</v>
      </c>
      <c r="G28" s="49">
        <v>370</v>
      </c>
      <c r="H28" s="86">
        <v>23</v>
      </c>
      <c r="I28" s="49">
        <v>2000</v>
      </c>
      <c r="J28" s="44">
        <v>7100</v>
      </c>
      <c r="K28" s="37">
        <v>15</v>
      </c>
      <c r="L28" s="37">
        <v>-2</v>
      </c>
      <c r="M28" s="49"/>
      <c r="N28" s="44">
        <v>15</v>
      </c>
      <c r="O28" s="44">
        <v>349</v>
      </c>
      <c r="P28" s="45">
        <v>32</v>
      </c>
      <c r="Q28" s="38"/>
      <c r="R28" s="44"/>
      <c r="S28" s="44">
        <v>7100</v>
      </c>
      <c r="T28" s="37">
        <v>16</v>
      </c>
      <c r="U28" s="37">
        <v>-1</v>
      </c>
      <c r="V28" s="49"/>
      <c r="W28" s="44">
        <v>16</v>
      </c>
      <c r="X28" s="44">
        <v>490</v>
      </c>
      <c r="Y28" s="45">
        <v>36</v>
      </c>
      <c r="Z28" s="46"/>
      <c r="AA28" s="87"/>
    </row>
    <row r="29" spans="1:27">
      <c r="A29" s="81"/>
      <c r="B29" s="82" t="s">
        <v>73</v>
      </c>
      <c r="C29" s="83">
        <v>1237</v>
      </c>
      <c r="D29" s="36">
        <v>3</v>
      </c>
      <c r="E29" s="84"/>
      <c r="F29" s="85">
        <v>3</v>
      </c>
      <c r="G29" s="49">
        <v>87</v>
      </c>
      <c r="H29" s="86">
        <v>5</v>
      </c>
      <c r="I29" s="49"/>
      <c r="J29" s="44">
        <v>1237</v>
      </c>
      <c r="K29" s="37">
        <v>4</v>
      </c>
      <c r="L29" s="37">
        <v>-1</v>
      </c>
      <c r="M29" s="49"/>
      <c r="N29" s="44">
        <v>4</v>
      </c>
      <c r="O29" s="44">
        <v>105</v>
      </c>
      <c r="P29" s="45">
        <v>8</v>
      </c>
      <c r="Q29" s="38"/>
      <c r="R29" s="44"/>
      <c r="S29" s="44">
        <v>1237</v>
      </c>
      <c r="T29" s="37">
        <v>5</v>
      </c>
      <c r="U29" s="37">
        <v>-1</v>
      </c>
      <c r="V29" s="49"/>
      <c r="W29" s="44">
        <v>5</v>
      </c>
      <c r="X29" s="44">
        <v>160</v>
      </c>
      <c r="Y29" s="45">
        <v>11.122329883285619</v>
      </c>
      <c r="Z29" s="46"/>
      <c r="AA29" s="87"/>
    </row>
    <row r="30" spans="1:27" ht="20.399999999999999">
      <c r="A30" s="81"/>
      <c r="B30" s="82" t="s">
        <v>74</v>
      </c>
      <c r="C30" s="83">
        <v>579.79999999999995</v>
      </c>
      <c r="D30" s="36">
        <v>3</v>
      </c>
      <c r="E30" s="84"/>
      <c r="F30" s="85">
        <v>3</v>
      </c>
      <c r="G30" s="49">
        <v>69</v>
      </c>
      <c r="H30" s="86">
        <v>4</v>
      </c>
      <c r="I30" s="49"/>
      <c r="J30" s="44"/>
      <c r="K30" s="37">
        <v>3</v>
      </c>
      <c r="L30" s="37">
        <v>0</v>
      </c>
      <c r="M30" s="49"/>
      <c r="N30" s="44">
        <v>3</v>
      </c>
      <c r="O30" s="44">
        <v>75</v>
      </c>
      <c r="P30" s="45">
        <v>6</v>
      </c>
      <c r="Q30" s="38"/>
      <c r="R30" s="44"/>
      <c r="S30" s="44">
        <v>0</v>
      </c>
      <c r="T30" s="37">
        <v>0</v>
      </c>
      <c r="U30" s="37">
        <v>3</v>
      </c>
      <c r="V30" s="49"/>
      <c r="W30" s="44"/>
      <c r="X30" s="44"/>
      <c r="Y30" s="45"/>
      <c r="Z30" s="46"/>
      <c r="AA30" s="87" t="s">
        <v>75</v>
      </c>
    </row>
    <row r="31" spans="1:27" s="75" customFormat="1">
      <c r="A31" s="65">
        <v>2</v>
      </c>
      <c r="B31" s="88" t="s">
        <v>76</v>
      </c>
      <c r="C31" s="89">
        <v>10730.7</v>
      </c>
      <c r="D31" s="36">
        <v>23</v>
      </c>
      <c r="E31" s="89">
        <v>0</v>
      </c>
      <c r="F31" s="89">
        <v>23</v>
      </c>
      <c r="G31" s="89">
        <v>657</v>
      </c>
      <c r="H31" s="90">
        <v>41</v>
      </c>
      <c r="I31" s="89">
        <v>2000</v>
      </c>
      <c r="J31" s="89">
        <v>12730.7</v>
      </c>
      <c r="K31" s="37">
        <v>23</v>
      </c>
      <c r="L31" s="37">
        <v>0</v>
      </c>
      <c r="M31" s="89">
        <v>0</v>
      </c>
      <c r="N31" s="89">
        <v>23</v>
      </c>
      <c r="O31" s="89">
        <v>552</v>
      </c>
      <c r="P31" s="90">
        <v>48</v>
      </c>
      <c r="Q31" s="38">
        <v>-7</v>
      </c>
      <c r="R31" s="89">
        <v>0</v>
      </c>
      <c r="S31" s="89">
        <v>12730.7</v>
      </c>
      <c r="T31" s="37">
        <v>24</v>
      </c>
      <c r="U31" s="37">
        <v>-1</v>
      </c>
      <c r="V31" s="89">
        <v>0</v>
      </c>
      <c r="W31" s="89">
        <v>24</v>
      </c>
      <c r="X31" s="89">
        <v>700</v>
      </c>
      <c r="Y31" s="90">
        <v>54</v>
      </c>
      <c r="Z31" s="37">
        <v>-6</v>
      </c>
      <c r="AA31" s="91"/>
    </row>
    <row r="32" spans="1:27">
      <c r="A32" s="7"/>
      <c r="B32" s="92" t="s">
        <v>77</v>
      </c>
      <c r="C32" s="93">
        <v>3200</v>
      </c>
      <c r="D32" s="36">
        <v>14</v>
      </c>
      <c r="E32" s="84"/>
      <c r="F32" s="85">
        <v>14</v>
      </c>
      <c r="G32" s="44">
        <v>410</v>
      </c>
      <c r="H32" s="45">
        <v>24</v>
      </c>
      <c r="I32" s="44">
        <v>2000</v>
      </c>
      <c r="J32" s="44">
        <v>5200</v>
      </c>
      <c r="K32" s="37">
        <v>14</v>
      </c>
      <c r="L32" s="37">
        <v>0</v>
      </c>
      <c r="M32" s="44"/>
      <c r="N32" s="44">
        <v>9</v>
      </c>
      <c r="O32" s="44">
        <v>227</v>
      </c>
      <c r="P32" s="45">
        <v>20</v>
      </c>
      <c r="Q32" s="38"/>
      <c r="R32" s="44"/>
      <c r="S32" s="44">
        <v>5200</v>
      </c>
      <c r="T32" s="37">
        <v>14</v>
      </c>
      <c r="U32" s="37">
        <v>0</v>
      </c>
      <c r="V32" s="44"/>
      <c r="W32" s="44">
        <v>14</v>
      </c>
      <c r="X32" s="44">
        <v>405</v>
      </c>
      <c r="Y32" s="45">
        <v>31</v>
      </c>
      <c r="Z32" s="46"/>
      <c r="AA32" s="87"/>
    </row>
    <row r="33" spans="1:27">
      <c r="A33" s="7"/>
      <c r="B33" s="92" t="s">
        <v>78</v>
      </c>
      <c r="C33" s="93">
        <v>7530.7</v>
      </c>
      <c r="D33" s="36">
        <v>9</v>
      </c>
      <c r="E33" s="84"/>
      <c r="F33" s="85">
        <v>9</v>
      </c>
      <c r="G33" s="44">
        <v>247</v>
      </c>
      <c r="H33" s="45">
        <v>17</v>
      </c>
      <c r="I33" s="44"/>
      <c r="J33" s="44">
        <v>7530.7</v>
      </c>
      <c r="K33" s="37">
        <v>9</v>
      </c>
      <c r="L33" s="37">
        <v>0</v>
      </c>
      <c r="M33" s="44"/>
      <c r="N33" s="44">
        <v>14</v>
      </c>
      <c r="O33" s="44">
        <v>325</v>
      </c>
      <c r="P33" s="45">
        <v>28</v>
      </c>
      <c r="Q33" s="38"/>
      <c r="R33" s="44"/>
      <c r="S33" s="44">
        <v>7530.7</v>
      </c>
      <c r="T33" s="37">
        <v>10</v>
      </c>
      <c r="U33" s="37">
        <v>-1</v>
      </c>
      <c r="V33" s="44"/>
      <c r="W33" s="44">
        <v>10</v>
      </c>
      <c r="X33" s="44">
        <v>295</v>
      </c>
      <c r="Y33" s="45">
        <v>23</v>
      </c>
      <c r="Z33" s="46"/>
      <c r="AA33" s="87"/>
    </row>
    <row r="34" spans="1:27" s="75" customFormat="1" ht="20.399999999999999">
      <c r="A34" s="65">
        <v>3</v>
      </c>
      <c r="B34" s="94" t="s">
        <v>79</v>
      </c>
      <c r="C34" s="89"/>
      <c r="D34" s="36"/>
      <c r="E34" s="68"/>
      <c r="F34" s="95">
        <v>5</v>
      </c>
      <c r="G34" s="70">
        <v>106</v>
      </c>
      <c r="H34" s="71"/>
      <c r="I34" s="96">
        <v>9000</v>
      </c>
      <c r="J34" s="72">
        <v>9000</v>
      </c>
      <c r="K34" s="37"/>
      <c r="L34" s="37"/>
      <c r="M34" s="70"/>
      <c r="N34" s="72">
        <v>6</v>
      </c>
      <c r="O34" s="72">
        <v>125</v>
      </c>
      <c r="P34" s="73"/>
      <c r="Q34" s="38">
        <v>0</v>
      </c>
      <c r="R34" s="72"/>
      <c r="S34" s="72">
        <v>9000</v>
      </c>
      <c r="T34" s="37"/>
      <c r="U34" s="37">
        <v>0</v>
      </c>
      <c r="V34" s="70"/>
      <c r="W34" s="72">
        <v>6</v>
      </c>
      <c r="X34" s="72">
        <v>175</v>
      </c>
      <c r="Y34" s="73"/>
      <c r="Z34" s="74"/>
      <c r="AA34" s="97" t="s">
        <v>80</v>
      </c>
    </row>
    <row r="35" spans="1:27" s="75" customFormat="1">
      <c r="A35" s="65">
        <v>4</v>
      </c>
      <c r="B35" s="98" t="s">
        <v>81</v>
      </c>
      <c r="C35" s="89">
        <v>10934.4</v>
      </c>
      <c r="D35" s="36"/>
      <c r="E35" s="68"/>
      <c r="F35" s="95">
        <v>11</v>
      </c>
      <c r="G35" s="72">
        <v>230</v>
      </c>
      <c r="H35" s="73"/>
      <c r="I35" s="72"/>
      <c r="J35" s="72">
        <v>10934.4</v>
      </c>
      <c r="K35" s="37"/>
      <c r="L35" s="37"/>
      <c r="M35" s="72"/>
      <c r="N35" s="72">
        <v>14</v>
      </c>
      <c r="O35" s="72">
        <v>290</v>
      </c>
      <c r="P35" s="73"/>
      <c r="Q35" s="38">
        <v>0</v>
      </c>
      <c r="R35" s="72"/>
      <c r="S35" s="70">
        <v>10934.4</v>
      </c>
      <c r="T35" s="37"/>
      <c r="U35" s="37">
        <v>0</v>
      </c>
      <c r="V35" s="72"/>
      <c r="W35" s="72">
        <v>12</v>
      </c>
      <c r="X35" s="72">
        <v>300</v>
      </c>
      <c r="Y35" s="73"/>
      <c r="Z35" s="74"/>
      <c r="AA35" s="99"/>
    </row>
    <row r="36" spans="1:27">
      <c r="A36" s="81"/>
      <c r="B36" s="66" t="s">
        <v>62</v>
      </c>
      <c r="C36" s="83"/>
      <c r="D36" s="36"/>
      <c r="E36" s="84"/>
      <c r="F36" s="85">
        <v>17</v>
      </c>
      <c r="G36" s="49">
        <v>308</v>
      </c>
      <c r="H36" s="86"/>
      <c r="I36" s="49"/>
      <c r="J36" s="44"/>
      <c r="K36" s="37"/>
      <c r="L36" s="37"/>
      <c r="M36" s="49"/>
      <c r="N36" s="44">
        <v>17</v>
      </c>
      <c r="O36" s="44">
        <v>285</v>
      </c>
      <c r="P36" s="45"/>
      <c r="Q36" s="38">
        <v>0</v>
      </c>
      <c r="R36" s="44"/>
      <c r="S36" s="44"/>
      <c r="T36" s="37"/>
      <c r="U36" s="37">
        <v>0</v>
      </c>
      <c r="V36" s="49"/>
      <c r="W36" s="44">
        <v>17</v>
      </c>
      <c r="X36" s="44">
        <v>425</v>
      </c>
      <c r="Y36" s="45"/>
      <c r="Z36" s="46"/>
      <c r="AA36" s="87"/>
    </row>
    <row r="37" spans="1:27" s="75" customFormat="1">
      <c r="A37" s="65">
        <v>5</v>
      </c>
      <c r="B37" s="76" t="s">
        <v>82</v>
      </c>
      <c r="C37" s="89">
        <v>8621</v>
      </c>
      <c r="D37" s="36">
        <v>31</v>
      </c>
      <c r="E37" s="89">
        <v>0</v>
      </c>
      <c r="F37" s="89">
        <v>31</v>
      </c>
      <c r="G37" s="89">
        <v>984</v>
      </c>
      <c r="H37" s="90">
        <v>40</v>
      </c>
      <c r="I37" s="89">
        <v>4000</v>
      </c>
      <c r="J37" s="89">
        <v>11900</v>
      </c>
      <c r="K37" s="89">
        <v>39</v>
      </c>
      <c r="L37" s="89">
        <v>-16</v>
      </c>
      <c r="M37" s="89">
        <v>0</v>
      </c>
      <c r="N37" s="89">
        <v>39</v>
      </c>
      <c r="O37" s="89">
        <v>1369</v>
      </c>
      <c r="P37" s="90">
        <v>60</v>
      </c>
      <c r="Q37" s="38">
        <v>-20</v>
      </c>
      <c r="R37" s="89">
        <v>0</v>
      </c>
      <c r="S37" s="89">
        <v>11900</v>
      </c>
      <c r="T37" s="37">
        <v>47</v>
      </c>
      <c r="U37" s="37">
        <v>-8</v>
      </c>
      <c r="V37" s="89">
        <v>0</v>
      </c>
      <c r="W37" s="89">
        <v>47</v>
      </c>
      <c r="X37" s="89">
        <v>1658</v>
      </c>
      <c r="Y37" s="90">
        <v>72</v>
      </c>
      <c r="Z37" s="37">
        <v>-12</v>
      </c>
      <c r="AA37" s="91"/>
    </row>
    <row r="38" spans="1:27">
      <c r="A38" s="7"/>
      <c r="B38" s="100" t="s">
        <v>74</v>
      </c>
      <c r="C38" s="83">
        <v>7900</v>
      </c>
      <c r="D38" s="36">
        <v>23</v>
      </c>
      <c r="E38" s="84"/>
      <c r="F38" s="85">
        <v>23</v>
      </c>
      <c r="G38" s="49">
        <v>768</v>
      </c>
      <c r="H38" s="86"/>
      <c r="I38" s="49">
        <v>4000</v>
      </c>
      <c r="J38" s="44">
        <v>11900</v>
      </c>
      <c r="K38" s="37">
        <v>39</v>
      </c>
      <c r="L38" s="37">
        <v>-16</v>
      </c>
      <c r="M38" s="49"/>
      <c r="N38" s="44">
        <v>39</v>
      </c>
      <c r="O38" s="44">
        <v>1369</v>
      </c>
      <c r="P38" s="45"/>
      <c r="Q38" s="38">
        <v>0</v>
      </c>
      <c r="R38" s="44"/>
      <c r="S38" s="44">
        <v>11900</v>
      </c>
      <c r="T38" s="37">
        <v>47</v>
      </c>
      <c r="U38" s="37">
        <v>-8</v>
      </c>
      <c r="V38" s="49"/>
      <c r="W38" s="44">
        <v>47</v>
      </c>
      <c r="X38" s="44">
        <v>1658</v>
      </c>
      <c r="Y38" s="45"/>
      <c r="Z38" s="46"/>
      <c r="AA38" s="87"/>
    </row>
    <row r="39" spans="1:27">
      <c r="A39" s="81"/>
      <c r="B39" s="100" t="s">
        <v>73</v>
      </c>
      <c r="C39" s="83">
        <v>721</v>
      </c>
      <c r="D39" s="36">
        <v>8</v>
      </c>
      <c r="E39" s="84"/>
      <c r="F39" s="85">
        <v>8</v>
      </c>
      <c r="G39" s="49">
        <v>216</v>
      </c>
      <c r="H39" s="86"/>
      <c r="I39" s="49"/>
      <c r="J39" s="44"/>
      <c r="K39" s="37">
        <v>0</v>
      </c>
      <c r="L39" s="37"/>
      <c r="M39" s="49"/>
      <c r="N39" s="44"/>
      <c r="O39" s="44"/>
      <c r="P39" s="45"/>
      <c r="Q39" s="38">
        <v>0</v>
      </c>
      <c r="R39" s="44"/>
      <c r="S39" s="44">
        <v>0</v>
      </c>
      <c r="T39" s="37">
        <v>0</v>
      </c>
      <c r="U39" s="37">
        <v>0</v>
      </c>
      <c r="V39" s="49"/>
      <c r="W39" s="44"/>
      <c r="X39" s="44"/>
      <c r="Y39" s="45"/>
      <c r="Z39" s="46"/>
      <c r="AA39" s="87" t="s">
        <v>83</v>
      </c>
    </row>
    <row r="40" spans="1:27" s="75" customFormat="1">
      <c r="A40" s="65">
        <v>6</v>
      </c>
      <c r="B40" s="101" t="s">
        <v>84</v>
      </c>
      <c r="C40" s="89">
        <v>10187</v>
      </c>
      <c r="D40" s="36">
        <v>37</v>
      </c>
      <c r="E40" s="89">
        <v>0</v>
      </c>
      <c r="F40" s="89">
        <v>37</v>
      </c>
      <c r="G40" s="89">
        <v>1111</v>
      </c>
      <c r="H40" s="90">
        <v>51</v>
      </c>
      <c r="I40" s="89">
        <v>6300</v>
      </c>
      <c r="J40" s="89">
        <v>15796</v>
      </c>
      <c r="K40" s="89">
        <v>44</v>
      </c>
      <c r="L40" s="89">
        <v>-10</v>
      </c>
      <c r="M40" s="89">
        <v>0</v>
      </c>
      <c r="N40" s="89">
        <v>44</v>
      </c>
      <c r="O40" s="89">
        <v>1546</v>
      </c>
      <c r="P40" s="90">
        <v>67</v>
      </c>
      <c r="Q40" s="38">
        <v>-16</v>
      </c>
      <c r="R40" s="89">
        <v>0</v>
      </c>
      <c r="S40" s="89">
        <v>15796</v>
      </c>
      <c r="T40" s="37">
        <v>53</v>
      </c>
      <c r="U40" s="37">
        <v>-9</v>
      </c>
      <c r="V40" s="89">
        <v>0</v>
      </c>
      <c r="W40" s="89">
        <v>53</v>
      </c>
      <c r="X40" s="89">
        <v>1848</v>
      </c>
      <c r="Y40" s="90">
        <v>80</v>
      </c>
      <c r="Z40" s="37">
        <v>-13</v>
      </c>
      <c r="AA40" s="91"/>
    </row>
    <row r="41" spans="1:27">
      <c r="A41" s="7"/>
      <c r="B41" s="100" t="s">
        <v>85</v>
      </c>
      <c r="C41" s="83">
        <v>5800</v>
      </c>
      <c r="D41" s="36">
        <v>20</v>
      </c>
      <c r="E41" s="84"/>
      <c r="F41" s="85">
        <v>20</v>
      </c>
      <c r="G41" s="49">
        <v>609</v>
      </c>
      <c r="H41" s="86"/>
      <c r="I41" s="49">
        <v>6300</v>
      </c>
      <c r="J41" s="44">
        <v>12100</v>
      </c>
      <c r="K41" s="37">
        <v>24</v>
      </c>
      <c r="L41" s="37">
        <v>-4</v>
      </c>
      <c r="M41" s="49"/>
      <c r="N41" s="44">
        <v>24</v>
      </c>
      <c r="O41" s="44">
        <v>847</v>
      </c>
      <c r="P41" s="45"/>
      <c r="Q41" s="38">
        <v>0</v>
      </c>
      <c r="R41" s="44"/>
      <c r="S41" s="44">
        <v>12100</v>
      </c>
      <c r="T41" s="37">
        <v>33</v>
      </c>
      <c r="U41" s="37">
        <v>-9</v>
      </c>
      <c r="V41" s="49"/>
      <c r="W41" s="44">
        <v>33</v>
      </c>
      <c r="X41" s="44">
        <v>1155</v>
      </c>
      <c r="Y41" s="45"/>
      <c r="Z41" s="46"/>
      <c r="AA41" s="87"/>
    </row>
    <row r="42" spans="1:27">
      <c r="A42" s="81"/>
      <c r="B42" s="100" t="s">
        <v>86</v>
      </c>
      <c r="C42" s="83">
        <v>3696</v>
      </c>
      <c r="D42" s="36">
        <v>14</v>
      </c>
      <c r="E42" s="84"/>
      <c r="F42" s="85">
        <v>14</v>
      </c>
      <c r="G42" s="49">
        <v>421</v>
      </c>
      <c r="H42" s="86"/>
      <c r="I42" s="49"/>
      <c r="J42" s="44">
        <v>3696</v>
      </c>
      <c r="K42" s="37">
        <v>20</v>
      </c>
      <c r="L42" s="37">
        <v>-6</v>
      </c>
      <c r="M42" s="49"/>
      <c r="N42" s="44">
        <v>20</v>
      </c>
      <c r="O42" s="44">
        <v>699</v>
      </c>
      <c r="P42" s="45"/>
      <c r="Q42" s="38">
        <v>0</v>
      </c>
      <c r="R42" s="44"/>
      <c r="S42" s="44">
        <v>3696</v>
      </c>
      <c r="T42" s="37">
        <v>20</v>
      </c>
      <c r="U42" s="37">
        <v>0</v>
      </c>
      <c r="V42" s="49"/>
      <c r="W42" s="44">
        <v>20</v>
      </c>
      <c r="X42" s="44">
        <v>693</v>
      </c>
      <c r="Y42" s="45"/>
      <c r="Z42" s="46"/>
      <c r="AA42" s="87"/>
    </row>
    <row r="43" spans="1:27">
      <c r="A43" s="81"/>
      <c r="B43" s="100" t="s">
        <v>87</v>
      </c>
      <c r="C43" s="83">
        <v>691</v>
      </c>
      <c r="D43" s="36">
        <v>3</v>
      </c>
      <c r="E43" s="84"/>
      <c r="F43" s="85">
        <v>3</v>
      </c>
      <c r="G43" s="49">
        <v>81</v>
      </c>
      <c r="H43" s="86"/>
      <c r="I43" s="49"/>
      <c r="J43" s="44"/>
      <c r="K43" s="37">
        <v>0</v>
      </c>
      <c r="L43" s="37"/>
      <c r="M43" s="49"/>
      <c r="N43" s="44"/>
      <c r="O43" s="44"/>
      <c r="P43" s="45"/>
      <c r="Q43" s="38">
        <v>0</v>
      </c>
      <c r="R43" s="44"/>
      <c r="S43" s="44">
        <v>0</v>
      </c>
      <c r="T43" s="37">
        <v>0</v>
      </c>
      <c r="U43" s="37">
        <v>0</v>
      </c>
      <c r="V43" s="49"/>
      <c r="W43" s="44"/>
      <c r="X43" s="44"/>
      <c r="Y43" s="45"/>
      <c r="Z43" s="46"/>
      <c r="AA43" s="102" t="s">
        <v>88</v>
      </c>
    </row>
    <row r="44" spans="1:27" s="75" customFormat="1">
      <c r="A44" s="65">
        <v>7</v>
      </c>
      <c r="B44" s="103" t="s">
        <v>89</v>
      </c>
      <c r="C44" s="89">
        <v>7900</v>
      </c>
      <c r="D44" s="36">
        <v>24</v>
      </c>
      <c r="E44" s="68"/>
      <c r="F44" s="95">
        <v>18</v>
      </c>
      <c r="G44" s="72">
        <v>730</v>
      </c>
      <c r="H44" s="73">
        <v>32</v>
      </c>
      <c r="I44" s="72">
        <v>2000</v>
      </c>
      <c r="J44" s="72">
        <v>9900</v>
      </c>
      <c r="K44" s="37">
        <v>22</v>
      </c>
      <c r="L44" s="37">
        <v>2</v>
      </c>
      <c r="M44" s="72"/>
      <c r="N44" s="72">
        <v>22</v>
      </c>
      <c r="O44" s="72">
        <v>887</v>
      </c>
      <c r="P44" s="73">
        <v>38</v>
      </c>
      <c r="Q44" s="38">
        <v>-6</v>
      </c>
      <c r="R44" s="72"/>
      <c r="S44" s="72">
        <v>9900</v>
      </c>
      <c r="T44" s="37">
        <v>24</v>
      </c>
      <c r="U44" s="37">
        <v>-2</v>
      </c>
      <c r="V44" s="72"/>
      <c r="W44" s="72">
        <v>24</v>
      </c>
      <c r="X44" s="72">
        <v>978</v>
      </c>
      <c r="Y44" s="73">
        <v>42</v>
      </c>
      <c r="Z44" s="37">
        <v>-4</v>
      </c>
      <c r="AA44" s="91"/>
    </row>
    <row r="45" spans="1:27" s="75" customFormat="1">
      <c r="A45" s="65">
        <v>8</v>
      </c>
      <c r="B45" s="103" t="s">
        <v>90</v>
      </c>
      <c r="C45" s="89">
        <v>5800</v>
      </c>
      <c r="D45" s="36">
        <v>21</v>
      </c>
      <c r="E45" s="68"/>
      <c r="F45" s="95">
        <v>21</v>
      </c>
      <c r="G45" s="72">
        <v>811</v>
      </c>
      <c r="H45" s="73">
        <v>32</v>
      </c>
      <c r="I45" s="72">
        <v>4000</v>
      </c>
      <c r="J45" s="72">
        <v>9800</v>
      </c>
      <c r="K45" s="37">
        <v>24</v>
      </c>
      <c r="L45" s="37">
        <v>-3</v>
      </c>
      <c r="M45" s="72"/>
      <c r="N45" s="72">
        <v>24</v>
      </c>
      <c r="O45" s="72">
        <v>985</v>
      </c>
      <c r="P45" s="73">
        <v>42</v>
      </c>
      <c r="Q45" s="38">
        <v>-10</v>
      </c>
      <c r="R45" s="72"/>
      <c r="S45" s="72">
        <v>9800</v>
      </c>
      <c r="T45" s="37">
        <v>31</v>
      </c>
      <c r="U45" s="37">
        <v>-7</v>
      </c>
      <c r="V45" s="72"/>
      <c r="W45" s="72">
        <v>31</v>
      </c>
      <c r="X45" s="72">
        <v>1227</v>
      </c>
      <c r="Y45" s="73">
        <v>52</v>
      </c>
      <c r="Z45" s="37">
        <v>-10</v>
      </c>
      <c r="AA45" s="91"/>
    </row>
    <row r="46" spans="1:27" s="24" customFormat="1" ht="12.75" customHeight="1">
      <c r="A46" s="29" t="s">
        <v>7</v>
      </c>
      <c r="B46" s="30" t="s">
        <v>91</v>
      </c>
      <c r="C46" s="31">
        <f>SUM(C47,C51:C55)</f>
        <v>52493</v>
      </c>
      <c r="D46" s="31">
        <f>SUM(D47,D51:D55)</f>
        <v>74</v>
      </c>
      <c r="E46" s="31">
        <v>15601</v>
      </c>
      <c r="F46" s="31">
        <f t="shared" ref="F46:X46" si="14">SUM(F47,F51:F55)</f>
        <v>95</v>
      </c>
      <c r="G46" s="31">
        <f t="shared" si="14"/>
        <v>2952</v>
      </c>
      <c r="H46" s="32">
        <f t="shared" si="14"/>
        <v>116</v>
      </c>
      <c r="I46" s="31">
        <f t="shared" si="14"/>
        <v>14100</v>
      </c>
      <c r="J46" s="31">
        <f t="shared" si="14"/>
        <v>65400</v>
      </c>
      <c r="K46" s="31">
        <f t="shared" si="14"/>
        <v>76</v>
      </c>
      <c r="L46" s="31">
        <f t="shared" si="14"/>
        <v>-2</v>
      </c>
      <c r="M46" s="31">
        <v>16300</v>
      </c>
      <c r="N46" s="31">
        <f t="shared" si="14"/>
        <v>101</v>
      </c>
      <c r="O46" s="31">
        <f t="shared" si="14"/>
        <v>3170</v>
      </c>
      <c r="P46" s="32">
        <f t="shared" si="14"/>
        <v>137</v>
      </c>
      <c r="Q46" s="32">
        <f t="shared" si="14"/>
        <v>-21</v>
      </c>
      <c r="R46" s="31">
        <f t="shared" si="14"/>
        <v>0</v>
      </c>
      <c r="S46" s="31">
        <f t="shared" si="14"/>
        <v>65400</v>
      </c>
      <c r="T46" s="31">
        <f t="shared" si="14"/>
        <v>84</v>
      </c>
      <c r="U46" s="31">
        <f t="shared" si="14"/>
        <v>-8</v>
      </c>
      <c r="V46" s="31">
        <v>19000</v>
      </c>
      <c r="W46" s="31">
        <f>SUM(W47,W51:W55)</f>
        <v>115</v>
      </c>
      <c r="X46" s="31">
        <f t="shared" si="14"/>
        <v>3733</v>
      </c>
      <c r="Y46" s="32">
        <f>SUM(Y47,Y51:Y55)</f>
        <v>147</v>
      </c>
      <c r="Z46" s="32">
        <f>SUM(Z47,Z51:Z55)</f>
        <v>-10</v>
      </c>
      <c r="AA46" s="33"/>
    </row>
    <row r="47" spans="1:27" s="80" customFormat="1" ht="11.4">
      <c r="A47" s="65">
        <v>1</v>
      </c>
      <c r="B47" s="35" t="s">
        <v>92</v>
      </c>
      <c r="C47" s="36">
        <v>16193</v>
      </c>
      <c r="D47" s="36">
        <v>20</v>
      </c>
      <c r="E47" s="36">
        <v>0</v>
      </c>
      <c r="F47" s="36">
        <v>20</v>
      </c>
      <c r="G47" s="36">
        <v>565</v>
      </c>
      <c r="H47" s="37">
        <v>36</v>
      </c>
      <c r="I47" s="36">
        <v>0</v>
      </c>
      <c r="J47" s="36">
        <v>15000</v>
      </c>
      <c r="K47" s="37">
        <v>20</v>
      </c>
      <c r="L47" s="37">
        <v>0</v>
      </c>
      <c r="M47" s="36">
        <v>0</v>
      </c>
      <c r="N47" s="36">
        <v>20</v>
      </c>
      <c r="O47" s="36">
        <v>465</v>
      </c>
      <c r="P47" s="37">
        <v>45</v>
      </c>
      <c r="Q47" s="38">
        <v>-9</v>
      </c>
      <c r="R47" s="36">
        <v>0</v>
      </c>
      <c r="S47" s="36">
        <v>15000</v>
      </c>
      <c r="T47" s="37">
        <v>20</v>
      </c>
      <c r="U47" s="37">
        <v>0</v>
      </c>
      <c r="V47" s="36">
        <v>0</v>
      </c>
      <c r="W47" s="36">
        <v>20</v>
      </c>
      <c r="X47" s="36">
        <v>595</v>
      </c>
      <c r="Y47" s="37">
        <v>45</v>
      </c>
      <c r="Z47" s="37">
        <v>0</v>
      </c>
      <c r="AA47" s="104"/>
    </row>
    <row r="48" spans="1:27">
      <c r="A48" s="7"/>
      <c r="B48" s="105" t="s">
        <v>93</v>
      </c>
      <c r="C48" s="106">
        <v>3000</v>
      </c>
      <c r="D48" s="36">
        <v>13</v>
      </c>
      <c r="E48" s="84"/>
      <c r="F48" s="107">
        <v>13</v>
      </c>
      <c r="G48" s="44">
        <v>377</v>
      </c>
      <c r="H48" s="45">
        <v>25</v>
      </c>
      <c r="I48" s="44"/>
      <c r="J48" s="44"/>
      <c r="K48" s="37">
        <v>0</v>
      </c>
      <c r="L48" s="37"/>
      <c r="M48" s="44"/>
      <c r="N48" s="44"/>
      <c r="O48" s="44"/>
      <c r="P48" s="45"/>
      <c r="Q48" s="38"/>
      <c r="R48" s="44"/>
      <c r="S48" s="49"/>
      <c r="T48" s="37">
        <v>0</v>
      </c>
      <c r="U48" s="37">
        <v>0</v>
      </c>
      <c r="V48" s="44"/>
      <c r="W48" s="44"/>
      <c r="X48" s="44"/>
      <c r="Y48" s="45"/>
      <c r="Z48" s="46"/>
      <c r="AA48" s="390" t="s">
        <v>94</v>
      </c>
    </row>
    <row r="49" spans="1:27">
      <c r="A49" s="81"/>
      <c r="B49" s="108" t="s">
        <v>95</v>
      </c>
      <c r="C49" s="106">
        <v>1603</v>
      </c>
      <c r="D49" s="36">
        <v>7</v>
      </c>
      <c r="E49" s="84"/>
      <c r="F49" s="107">
        <v>7</v>
      </c>
      <c r="G49" s="44">
        <v>188</v>
      </c>
      <c r="H49" s="45">
        <v>11</v>
      </c>
      <c r="I49" s="44"/>
      <c r="J49" s="44"/>
      <c r="K49" s="37">
        <v>0</v>
      </c>
      <c r="L49" s="37"/>
      <c r="M49" s="44"/>
      <c r="N49" s="44"/>
      <c r="O49" s="44"/>
      <c r="P49" s="45"/>
      <c r="Q49" s="38"/>
      <c r="R49" s="44"/>
      <c r="S49" s="49"/>
      <c r="T49" s="37">
        <v>0</v>
      </c>
      <c r="U49" s="37">
        <v>0</v>
      </c>
      <c r="V49" s="44"/>
      <c r="W49" s="44"/>
      <c r="X49" s="44"/>
      <c r="Y49" s="45"/>
      <c r="Z49" s="46"/>
      <c r="AA49" s="391"/>
    </row>
    <row r="50" spans="1:27">
      <c r="A50" s="81"/>
      <c r="B50" s="105" t="s">
        <v>96</v>
      </c>
      <c r="C50" s="106">
        <v>11590</v>
      </c>
      <c r="D50" s="36">
        <v>0</v>
      </c>
      <c r="E50" s="84"/>
      <c r="F50" s="107"/>
      <c r="G50" s="44"/>
      <c r="H50" s="45"/>
      <c r="I50" s="44"/>
      <c r="J50" s="44">
        <v>15000</v>
      </c>
      <c r="K50" s="37">
        <v>20</v>
      </c>
      <c r="L50" s="37">
        <v>-20</v>
      </c>
      <c r="M50" s="44"/>
      <c r="N50" s="44">
        <v>20</v>
      </c>
      <c r="O50" s="44">
        <v>465</v>
      </c>
      <c r="P50" s="45">
        <v>45</v>
      </c>
      <c r="Q50" s="38"/>
      <c r="R50" s="44"/>
      <c r="S50" s="49">
        <v>15000</v>
      </c>
      <c r="T50" s="37">
        <v>20</v>
      </c>
      <c r="U50" s="37">
        <v>0</v>
      </c>
      <c r="V50" s="44"/>
      <c r="W50" s="44">
        <v>20</v>
      </c>
      <c r="X50" s="44">
        <v>595</v>
      </c>
      <c r="Y50" s="45">
        <v>45</v>
      </c>
      <c r="Z50" s="109"/>
      <c r="AA50" s="110" t="s">
        <v>97</v>
      </c>
    </row>
    <row r="51" spans="1:27" s="75" customFormat="1">
      <c r="A51" s="65">
        <v>2</v>
      </c>
      <c r="B51" s="76" t="s">
        <v>98</v>
      </c>
      <c r="C51" s="67">
        <v>9000</v>
      </c>
      <c r="D51" s="36"/>
      <c r="E51" s="68"/>
      <c r="F51" s="69">
        <v>13</v>
      </c>
      <c r="G51" s="72">
        <v>229</v>
      </c>
      <c r="H51" s="73"/>
      <c r="I51" s="72"/>
      <c r="J51" s="72">
        <v>9000</v>
      </c>
      <c r="K51" s="37"/>
      <c r="L51" s="37"/>
      <c r="M51" s="72"/>
      <c r="N51" s="72">
        <v>10</v>
      </c>
      <c r="O51" s="72">
        <v>240</v>
      </c>
      <c r="P51" s="73"/>
      <c r="Q51" s="38">
        <v>0</v>
      </c>
      <c r="R51" s="72"/>
      <c r="S51" s="70">
        <v>9000</v>
      </c>
      <c r="T51" s="37"/>
      <c r="U51" s="37"/>
      <c r="V51" s="72"/>
      <c r="W51" s="72">
        <v>12</v>
      </c>
      <c r="X51" s="72">
        <v>309</v>
      </c>
      <c r="Y51" s="73"/>
      <c r="Z51" s="74"/>
      <c r="AA51" s="99"/>
    </row>
    <row r="52" spans="1:27" s="75" customFormat="1">
      <c r="A52" s="65">
        <v>3</v>
      </c>
      <c r="B52" s="76" t="s">
        <v>99</v>
      </c>
      <c r="C52" s="67"/>
      <c r="D52" s="36"/>
      <c r="E52" s="68"/>
      <c r="F52" s="69"/>
      <c r="G52" s="72"/>
      <c r="H52" s="73"/>
      <c r="I52" s="72">
        <v>8000</v>
      </c>
      <c r="J52" s="72">
        <v>8000</v>
      </c>
      <c r="K52" s="37"/>
      <c r="L52" s="37"/>
      <c r="M52" s="72"/>
      <c r="N52" s="72">
        <v>7</v>
      </c>
      <c r="O52" s="70">
        <v>195</v>
      </c>
      <c r="P52" s="73"/>
      <c r="Q52" s="38">
        <v>0</v>
      </c>
      <c r="R52" s="72"/>
      <c r="S52" s="70">
        <v>8000</v>
      </c>
      <c r="T52" s="37"/>
      <c r="U52" s="37"/>
      <c r="V52" s="72"/>
      <c r="W52" s="72">
        <v>8</v>
      </c>
      <c r="X52" s="70">
        <v>225</v>
      </c>
      <c r="Y52" s="73"/>
      <c r="Z52" s="74"/>
      <c r="AA52" s="99"/>
    </row>
    <row r="53" spans="1:27">
      <c r="A53" s="81"/>
      <c r="B53" s="66" t="s">
        <v>62</v>
      </c>
      <c r="C53" s="106"/>
      <c r="D53" s="36"/>
      <c r="E53" s="84"/>
      <c r="F53" s="107">
        <v>9</v>
      </c>
      <c r="G53" s="44">
        <v>150</v>
      </c>
      <c r="H53" s="45"/>
      <c r="I53" s="44"/>
      <c r="J53" s="44"/>
      <c r="K53" s="37"/>
      <c r="L53" s="37"/>
      <c r="M53" s="44"/>
      <c r="N53" s="44">
        <v>8</v>
      </c>
      <c r="O53" s="49">
        <v>145</v>
      </c>
      <c r="P53" s="45"/>
      <c r="Q53" s="38">
        <v>0</v>
      </c>
      <c r="R53" s="44"/>
      <c r="S53" s="49"/>
      <c r="T53" s="37"/>
      <c r="U53" s="37"/>
      <c r="V53" s="44"/>
      <c r="W53" s="44">
        <v>11</v>
      </c>
      <c r="X53" s="49">
        <v>255</v>
      </c>
      <c r="Y53" s="45"/>
      <c r="Z53" s="46"/>
      <c r="AA53" s="111"/>
    </row>
    <row r="54" spans="1:27" s="75" customFormat="1">
      <c r="A54" s="65">
        <v>4</v>
      </c>
      <c r="B54" s="76" t="s">
        <v>100</v>
      </c>
      <c r="C54" s="67">
        <v>10700</v>
      </c>
      <c r="D54" s="36">
        <v>32</v>
      </c>
      <c r="E54" s="112"/>
      <c r="F54" s="69">
        <v>32</v>
      </c>
      <c r="G54" s="72">
        <v>1141</v>
      </c>
      <c r="H54" s="73">
        <v>44</v>
      </c>
      <c r="I54" s="72">
        <v>6100</v>
      </c>
      <c r="J54" s="72">
        <v>16800</v>
      </c>
      <c r="K54" s="37">
        <v>34</v>
      </c>
      <c r="L54" s="37">
        <v>-2</v>
      </c>
      <c r="M54" s="72"/>
      <c r="N54" s="72">
        <v>34</v>
      </c>
      <c r="O54" s="72">
        <v>1192</v>
      </c>
      <c r="P54" s="73">
        <v>52</v>
      </c>
      <c r="Q54" s="38">
        <v>-8</v>
      </c>
      <c r="R54" s="72"/>
      <c r="S54" s="70">
        <v>16800</v>
      </c>
      <c r="T54" s="37">
        <v>40</v>
      </c>
      <c r="U54" s="37">
        <v>-6</v>
      </c>
      <c r="V54" s="72"/>
      <c r="W54" s="72">
        <v>40</v>
      </c>
      <c r="X54" s="72">
        <v>1390</v>
      </c>
      <c r="Y54" s="73">
        <v>61</v>
      </c>
      <c r="Z54" s="37">
        <v>-9</v>
      </c>
      <c r="AA54" s="99"/>
    </row>
    <row r="55" spans="1:27" s="75" customFormat="1">
      <c r="A55" s="65">
        <v>5</v>
      </c>
      <c r="B55" s="103" t="s">
        <v>101</v>
      </c>
      <c r="C55" s="72">
        <v>16600</v>
      </c>
      <c r="D55" s="36">
        <v>22</v>
      </c>
      <c r="E55" s="68"/>
      <c r="F55" s="95">
        <v>21</v>
      </c>
      <c r="G55" s="72">
        <v>867</v>
      </c>
      <c r="H55" s="73">
        <v>36</v>
      </c>
      <c r="I55" s="72"/>
      <c r="J55" s="72">
        <v>16600</v>
      </c>
      <c r="K55" s="37">
        <v>22</v>
      </c>
      <c r="L55" s="37">
        <v>0</v>
      </c>
      <c r="M55" s="72"/>
      <c r="N55" s="72">
        <v>22</v>
      </c>
      <c r="O55" s="72">
        <v>933</v>
      </c>
      <c r="P55" s="73">
        <v>40</v>
      </c>
      <c r="Q55" s="38">
        <v>-4</v>
      </c>
      <c r="R55" s="72"/>
      <c r="S55" s="70">
        <v>16600</v>
      </c>
      <c r="T55" s="37">
        <v>24</v>
      </c>
      <c r="U55" s="37">
        <v>-2</v>
      </c>
      <c r="V55" s="67"/>
      <c r="W55" s="72">
        <v>24</v>
      </c>
      <c r="X55" s="72">
        <v>959</v>
      </c>
      <c r="Y55" s="73">
        <v>41</v>
      </c>
      <c r="Z55" s="37">
        <v>-1</v>
      </c>
      <c r="AA55" s="99"/>
    </row>
    <row r="56" spans="1:27" s="24" customFormat="1" ht="11.4">
      <c r="A56" s="29" t="s">
        <v>102</v>
      </c>
      <c r="B56" s="30" t="s">
        <v>103</v>
      </c>
      <c r="C56" s="31">
        <f>SUM(C57,C61:C64)</f>
        <v>33308.6</v>
      </c>
      <c r="D56" s="31">
        <f>SUM(D57,D61:D64)</f>
        <v>60</v>
      </c>
      <c r="E56" s="31">
        <v>11100</v>
      </c>
      <c r="F56" s="31">
        <f>SUM(F57,F61:F64)</f>
        <v>76</v>
      </c>
      <c r="G56" s="31">
        <f t="shared" ref="G56:X56" si="15">SUM(G57,G61:G64)</f>
        <v>2294</v>
      </c>
      <c r="H56" s="32">
        <f t="shared" si="15"/>
        <v>94</v>
      </c>
      <c r="I56" s="31">
        <f t="shared" si="15"/>
        <v>3000</v>
      </c>
      <c r="J56" s="31">
        <f t="shared" si="15"/>
        <v>36308.6</v>
      </c>
      <c r="K56" s="31">
        <f t="shared" si="15"/>
        <v>68</v>
      </c>
      <c r="L56" s="31">
        <f t="shared" si="15"/>
        <v>-8</v>
      </c>
      <c r="M56" s="31">
        <v>13470</v>
      </c>
      <c r="N56" s="31">
        <f t="shared" si="15"/>
        <v>83</v>
      </c>
      <c r="O56" s="31">
        <f t="shared" si="15"/>
        <v>2679</v>
      </c>
      <c r="P56" s="32">
        <f t="shared" si="15"/>
        <v>118</v>
      </c>
      <c r="Q56" s="38">
        <f t="shared" ref="Q56" si="16">H56-P56</f>
        <v>-24</v>
      </c>
      <c r="R56" s="31">
        <f t="shared" si="15"/>
        <v>0</v>
      </c>
      <c r="S56" s="31">
        <f t="shared" si="15"/>
        <v>33482.6</v>
      </c>
      <c r="T56" s="31">
        <f t="shared" si="15"/>
        <v>83</v>
      </c>
      <c r="U56" s="31">
        <f t="shared" si="15"/>
        <v>-32</v>
      </c>
      <c r="V56" s="31">
        <v>16316</v>
      </c>
      <c r="W56" s="31">
        <f t="shared" si="15"/>
        <v>100</v>
      </c>
      <c r="X56" s="31">
        <f t="shared" si="15"/>
        <v>3348</v>
      </c>
      <c r="Y56" s="32">
        <f>SUM(Y57,Y61:Y64)</f>
        <v>146</v>
      </c>
      <c r="Z56" s="32">
        <f>SUM(Z57,Z61:Z64)</f>
        <v>-28</v>
      </c>
      <c r="AA56" s="33"/>
    </row>
    <row r="57" spans="1:27" s="80" customFormat="1" ht="11.4">
      <c r="A57" s="65">
        <v>1</v>
      </c>
      <c r="B57" s="35" t="s">
        <v>104</v>
      </c>
      <c r="C57" s="36">
        <v>12826</v>
      </c>
      <c r="D57" s="36">
        <v>17</v>
      </c>
      <c r="E57" s="36">
        <v>0</v>
      </c>
      <c r="F57" s="36">
        <v>17</v>
      </c>
      <c r="G57" s="36">
        <v>432</v>
      </c>
      <c r="H57" s="37">
        <v>30</v>
      </c>
      <c r="I57" s="36">
        <v>0</v>
      </c>
      <c r="J57" s="36">
        <v>12826</v>
      </c>
      <c r="K57" s="37">
        <v>17</v>
      </c>
      <c r="L57" s="37">
        <v>0</v>
      </c>
      <c r="M57" s="36">
        <v>0</v>
      </c>
      <c r="N57" s="36">
        <v>17</v>
      </c>
      <c r="O57" s="36">
        <v>471</v>
      </c>
      <c r="P57" s="37">
        <v>36</v>
      </c>
      <c r="Q57" s="38">
        <v>-6</v>
      </c>
      <c r="R57" s="36">
        <v>0</v>
      </c>
      <c r="S57" s="36">
        <v>10000</v>
      </c>
      <c r="T57" s="36">
        <v>22</v>
      </c>
      <c r="U57" s="36">
        <v>-22</v>
      </c>
      <c r="V57" s="36">
        <v>0</v>
      </c>
      <c r="W57" s="36">
        <v>22</v>
      </c>
      <c r="X57" s="36">
        <v>667</v>
      </c>
      <c r="Y57" s="37">
        <v>49</v>
      </c>
      <c r="Z57" s="37">
        <v>-13</v>
      </c>
      <c r="AA57" s="104"/>
    </row>
    <row r="58" spans="1:27">
      <c r="A58" s="7"/>
      <c r="B58" s="113" t="s">
        <v>105</v>
      </c>
      <c r="C58" s="106">
        <v>1806</v>
      </c>
      <c r="D58" s="36">
        <v>12</v>
      </c>
      <c r="E58" s="84"/>
      <c r="F58" s="107">
        <v>12</v>
      </c>
      <c r="G58" s="49">
        <v>308</v>
      </c>
      <c r="H58" s="86">
        <v>22</v>
      </c>
      <c r="I58" s="49"/>
      <c r="J58" s="44">
        <v>1806</v>
      </c>
      <c r="K58" s="37">
        <v>13</v>
      </c>
      <c r="L58" s="37">
        <v>-1</v>
      </c>
      <c r="M58" s="49"/>
      <c r="N58" s="44">
        <v>13</v>
      </c>
      <c r="O58" s="44">
        <v>331</v>
      </c>
      <c r="P58" s="45">
        <v>28</v>
      </c>
      <c r="Q58" s="38"/>
      <c r="R58" s="44"/>
      <c r="S58" s="49"/>
      <c r="T58" s="37">
        <v>0</v>
      </c>
      <c r="U58" s="37"/>
      <c r="V58" s="49"/>
      <c r="W58" s="44"/>
      <c r="X58" s="44"/>
      <c r="Y58" s="45"/>
      <c r="Z58" s="46"/>
      <c r="AA58" s="376" t="s">
        <v>106</v>
      </c>
    </row>
    <row r="59" spans="1:27">
      <c r="A59" s="81"/>
      <c r="B59" s="113" t="s">
        <v>107</v>
      </c>
      <c r="C59" s="106">
        <v>1020</v>
      </c>
      <c r="D59" s="36">
        <v>5</v>
      </c>
      <c r="E59" s="84"/>
      <c r="F59" s="107">
        <v>5</v>
      </c>
      <c r="G59" s="49">
        <v>124</v>
      </c>
      <c r="H59" s="86">
        <v>8</v>
      </c>
      <c r="I59" s="49"/>
      <c r="J59" s="44">
        <v>1020</v>
      </c>
      <c r="K59" s="37">
        <v>4</v>
      </c>
      <c r="L59" s="37">
        <v>1</v>
      </c>
      <c r="M59" s="49"/>
      <c r="N59" s="44">
        <v>4</v>
      </c>
      <c r="O59" s="44">
        <v>140</v>
      </c>
      <c r="P59" s="45">
        <v>8</v>
      </c>
      <c r="Q59" s="38"/>
      <c r="R59" s="44"/>
      <c r="S59" s="49"/>
      <c r="T59" s="37">
        <v>0</v>
      </c>
      <c r="U59" s="37"/>
      <c r="V59" s="49"/>
      <c r="W59" s="44"/>
      <c r="X59" s="44"/>
      <c r="Y59" s="45"/>
      <c r="Z59" s="46"/>
      <c r="AA59" s="377"/>
    </row>
    <row r="60" spans="1:27">
      <c r="A60" s="81"/>
      <c r="B60" s="113" t="s">
        <v>105</v>
      </c>
      <c r="C60" s="106">
        <v>10000</v>
      </c>
      <c r="D60" s="36">
        <v>0</v>
      </c>
      <c r="E60" s="84"/>
      <c r="F60" s="107"/>
      <c r="G60" s="49"/>
      <c r="H60" s="86"/>
      <c r="I60" s="49"/>
      <c r="J60" s="44">
        <v>10000</v>
      </c>
      <c r="K60" s="37">
        <v>0</v>
      </c>
      <c r="L60" s="37">
        <v>0</v>
      </c>
      <c r="M60" s="49"/>
      <c r="N60" s="44">
        <v>0</v>
      </c>
      <c r="O60" s="44">
        <v>0</v>
      </c>
      <c r="P60" s="45">
        <v>0</v>
      </c>
      <c r="Q60" s="38">
        <v>0</v>
      </c>
      <c r="R60" s="44"/>
      <c r="S60" s="49">
        <v>10000</v>
      </c>
      <c r="T60" s="37">
        <v>22</v>
      </c>
      <c r="U60" s="37">
        <v>-22</v>
      </c>
      <c r="V60" s="49"/>
      <c r="W60" s="44">
        <v>22</v>
      </c>
      <c r="X60" s="44">
        <v>667</v>
      </c>
      <c r="Y60" s="45">
        <v>49</v>
      </c>
      <c r="Z60" s="46"/>
      <c r="AA60" s="87" t="s">
        <v>108</v>
      </c>
    </row>
    <row r="61" spans="1:27" s="75" customFormat="1">
      <c r="A61" s="65">
        <v>2</v>
      </c>
      <c r="B61" s="76" t="s">
        <v>109</v>
      </c>
      <c r="C61" s="67">
        <v>5600</v>
      </c>
      <c r="D61" s="36"/>
      <c r="E61" s="68"/>
      <c r="F61" s="69">
        <v>6</v>
      </c>
      <c r="G61" s="72">
        <v>125</v>
      </c>
      <c r="H61" s="73"/>
      <c r="I61" s="72"/>
      <c r="J61" s="72">
        <v>5600</v>
      </c>
      <c r="K61" s="37"/>
      <c r="L61" s="37"/>
      <c r="M61" s="72"/>
      <c r="N61" s="72">
        <v>9</v>
      </c>
      <c r="O61" s="72">
        <v>205</v>
      </c>
      <c r="P61" s="73"/>
      <c r="Q61" s="38">
        <v>0</v>
      </c>
      <c r="R61" s="72"/>
      <c r="S61" s="70">
        <v>5600</v>
      </c>
      <c r="T61" s="37"/>
      <c r="U61" s="37"/>
      <c r="V61" s="72"/>
      <c r="W61" s="72">
        <v>10</v>
      </c>
      <c r="X61" s="72">
        <v>268</v>
      </c>
      <c r="Y61" s="73"/>
      <c r="Z61" s="74"/>
      <c r="AA61" s="91"/>
    </row>
    <row r="62" spans="1:27">
      <c r="A62" s="81"/>
      <c r="B62" s="66" t="s">
        <v>62</v>
      </c>
      <c r="C62" s="106"/>
      <c r="D62" s="36"/>
      <c r="E62" s="84"/>
      <c r="F62" s="107">
        <v>10</v>
      </c>
      <c r="G62" s="44">
        <v>181</v>
      </c>
      <c r="H62" s="45"/>
      <c r="I62" s="44"/>
      <c r="J62" s="44"/>
      <c r="K62" s="37"/>
      <c r="L62" s="37"/>
      <c r="M62" s="44"/>
      <c r="N62" s="44">
        <v>6</v>
      </c>
      <c r="O62" s="44">
        <v>115</v>
      </c>
      <c r="P62" s="45"/>
      <c r="Q62" s="38">
        <v>0</v>
      </c>
      <c r="R62" s="44"/>
      <c r="S62" s="49"/>
      <c r="T62" s="37"/>
      <c r="U62" s="37"/>
      <c r="V62" s="44"/>
      <c r="W62" s="44">
        <v>7</v>
      </c>
      <c r="X62" s="44">
        <v>175</v>
      </c>
      <c r="Y62" s="45"/>
      <c r="Z62" s="46"/>
      <c r="AA62" s="87"/>
    </row>
    <row r="63" spans="1:27" s="75" customFormat="1">
      <c r="A63" s="65">
        <v>3</v>
      </c>
      <c r="B63" s="76" t="s">
        <v>110</v>
      </c>
      <c r="C63" s="67">
        <v>6200</v>
      </c>
      <c r="D63" s="36">
        <v>27</v>
      </c>
      <c r="E63" s="68"/>
      <c r="F63" s="69">
        <v>27</v>
      </c>
      <c r="G63" s="72">
        <v>937</v>
      </c>
      <c r="H63" s="73">
        <v>39</v>
      </c>
      <c r="I63" s="72">
        <v>3000</v>
      </c>
      <c r="J63" s="72">
        <v>9200</v>
      </c>
      <c r="K63" s="37">
        <v>32</v>
      </c>
      <c r="L63" s="37">
        <v>-5</v>
      </c>
      <c r="M63" s="72"/>
      <c r="N63" s="72">
        <v>32</v>
      </c>
      <c r="O63" s="72">
        <v>1137</v>
      </c>
      <c r="P63" s="73">
        <v>50</v>
      </c>
      <c r="Q63" s="38">
        <v>-11</v>
      </c>
      <c r="R63" s="72"/>
      <c r="S63" s="70">
        <v>9200</v>
      </c>
      <c r="T63" s="37">
        <v>39</v>
      </c>
      <c r="U63" s="37">
        <v>-7</v>
      </c>
      <c r="V63" s="72"/>
      <c r="W63" s="72">
        <v>39</v>
      </c>
      <c r="X63" s="72">
        <v>1377</v>
      </c>
      <c r="Y63" s="73">
        <v>60</v>
      </c>
      <c r="Z63" s="37">
        <v>-10</v>
      </c>
      <c r="AA63" s="91"/>
    </row>
    <row r="64" spans="1:27" s="75" customFormat="1">
      <c r="A64" s="65">
        <v>4</v>
      </c>
      <c r="B64" s="103" t="s">
        <v>111</v>
      </c>
      <c r="C64" s="89">
        <v>8682.6</v>
      </c>
      <c r="D64" s="36">
        <v>16</v>
      </c>
      <c r="E64" s="68"/>
      <c r="F64" s="95">
        <v>16</v>
      </c>
      <c r="G64" s="72">
        <v>619</v>
      </c>
      <c r="H64" s="73">
        <v>25</v>
      </c>
      <c r="I64" s="72"/>
      <c r="J64" s="72">
        <v>8682.6</v>
      </c>
      <c r="K64" s="37">
        <v>19</v>
      </c>
      <c r="L64" s="37">
        <v>-3</v>
      </c>
      <c r="M64" s="72"/>
      <c r="N64" s="72">
        <v>19</v>
      </c>
      <c r="O64" s="72">
        <v>751</v>
      </c>
      <c r="P64" s="73">
        <v>32</v>
      </c>
      <c r="Q64" s="38">
        <v>-7</v>
      </c>
      <c r="R64" s="72"/>
      <c r="S64" s="70">
        <v>8682.6</v>
      </c>
      <c r="T64" s="37">
        <v>22</v>
      </c>
      <c r="U64" s="37">
        <v>-3</v>
      </c>
      <c r="V64" s="72"/>
      <c r="W64" s="72">
        <v>22</v>
      </c>
      <c r="X64" s="72">
        <v>861</v>
      </c>
      <c r="Y64" s="73">
        <v>37</v>
      </c>
      <c r="Z64" s="37">
        <v>-5</v>
      </c>
      <c r="AA64" s="91"/>
    </row>
    <row r="65" spans="1:27" s="24" customFormat="1" ht="11.4">
      <c r="A65" s="29" t="s">
        <v>112</v>
      </c>
      <c r="B65" s="30" t="s">
        <v>113</v>
      </c>
      <c r="C65" s="31">
        <f>SUM(C66,C69:C70,C74)</f>
        <v>36968.5</v>
      </c>
      <c r="D65" s="31">
        <f>SUM(D66,D69:D70,D74)</f>
        <v>76</v>
      </c>
      <c r="E65" s="31">
        <v>12573</v>
      </c>
      <c r="F65" s="31">
        <f t="shared" ref="F65:X65" si="17">SUM(F66,F69:F70,F74)</f>
        <v>80</v>
      </c>
      <c r="G65" s="31">
        <f t="shared" si="17"/>
        <v>2670</v>
      </c>
      <c r="H65" s="32">
        <f t="shared" si="17"/>
        <v>120</v>
      </c>
      <c r="I65" s="31">
        <f t="shared" si="17"/>
        <v>17000</v>
      </c>
      <c r="J65" s="31">
        <f t="shared" si="17"/>
        <v>53968.5</v>
      </c>
      <c r="K65" s="31">
        <f t="shared" si="17"/>
        <v>78</v>
      </c>
      <c r="L65" s="31">
        <f t="shared" si="17"/>
        <v>-2</v>
      </c>
      <c r="M65" s="31">
        <v>12757</v>
      </c>
      <c r="N65" s="31">
        <f t="shared" si="17"/>
        <v>81</v>
      </c>
      <c r="O65" s="31">
        <f t="shared" si="17"/>
        <v>2779</v>
      </c>
      <c r="P65" s="32">
        <f t="shared" si="17"/>
        <v>139</v>
      </c>
      <c r="Q65" s="32">
        <f t="shared" si="17"/>
        <v>-19</v>
      </c>
      <c r="R65" s="31">
        <f t="shared" si="17"/>
        <v>0</v>
      </c>
      <c r="S65" s="31">
        <f t="shared" si="17"/>
        <v>53968.5</v>
      </c>
      <c r="T65" s="31">
        <f t="shared" si="17"/>
        <v>88</v>
      </c>
      <c r="U65" s="31">
        <f t="shared" si="17"/>
        <v>-10</v>
      </c>
      <c r="V65" s="31">
        <v>15453</v>
      </c>
      <c r="W65" s="31">
        <f t="shared" si="17"/>
        <v>93</v>
      </c>
      <c r="X65" s="31">
        <f t="shared" si="17"/>
        <v>3247</v>
      </c>
      <c r="Y65" s="32">
        <f>SUM(Y66,Y69:Y70,Y74)</f>
        <v>156</v>
      </c>
      <c r="Z65" s="32">
        <f>SUM(Z66,Z69:Z70,Z74)</f>
        <v>-17</v>
      </c>
      <c r="AA65" s="116"/>
    </row>
    <row r="66" spans="1:27" s="80" customFormat="1" ht="11.4">
      <c r="A66" s="65">
        <v>1</v>
      </c>
      <c r="B66" s="35" t="s">
        <v>114</v>
      </c>
      <c r="C66" s="36">
        <v>12932.9</v>
      </c>
      <c r="D66" s="36">
        <v>22</v>
      </c>
      <c r="E66" s="36">
        <v>0</v>
      </c>
      <c r="F66" s="36">
        <v>22</v>
      </c>
      <c r="G66" s="36">
        <v>619</v>
      </c>
      <c r="H66" s="37">
        <v>40</v>
      </c>
      <c r="I66" s="36">
        <v>1000</v>
      </c>
      <c r="J66" s="36">
        <v>13932.9</v>
      </c>
      <c r="K66" s="37">
        <v>22</v>
      </c>
      <c r="L66" s="37">
        <v>0</v>
      </c>
      <c r="M66" s="36">
        <v>0</v>
      </c>
      <c r="N66" s="36">
        <v>22</v>
      </c>
      <c r="O66" s="36">
        <v>615</v>
      </c>
      <c r="P66" s="37">
        <v>48</v>
      </c>
      <c r="Q66" s="38">
        <v>-8</v>
      </c>
      <c r="R66" s="36">
        <v>0</v>
      </c>
      <c r="S66" s="36">
        <v>13932.9</v>
      </c>
      <c r="T66" s="37">
        <v>23</v>
      </c>
      <c r="U66" s="37">
        <v>-1</v>
      </c>
      <c r="V66" s="36">
        <v>0</v>
      </c>
      <c r="W66" s="36">
        <v>23</v>
      </c>
      <c r="X66" s="36">
        <v>719</v>
      </c>
      <c r="Y66" s="37">
        <v>52</v>
      </c>
      <c r="Z66" s="37">
        <v>-4</v>
      </c>
      <c r="AA66" s="117"/>
    </row>
    <row r="67" spans="1:27">
      <c r="A67" s="7"/>
      <c r="B67" s="113" t="s">
        <v>115</v>
      </c>
      <c r="C67" s="106">
        <v>10000</v>
      </c>
      <c r="D67" s="36">
        <v>13</v>
      </c>
      <c r="E67" s="84"/>
      <c r="F67" s="107">
        <v>13</v>
      </c>
      <c r="G67" s="49">
        <v>372</v>
      </c>
      <c r="H67" s="86">
        <v>24</v>
      </c>
      <c r="I67" s="49"/>
      <c r="J67" s="44">
        <v>10000</v>
      </c>
      <c r="K67" s="37">
        <v>13</v>
      </c>
      <c r="L67" s="37">
        <v>0</v>
      </c>
      <c r="M67" s="49"/>
      <c r="N67" s="44">
        <v>13</v>
      </c>
      <c r="O67" s="44">
        <v>345</v>
      </c>
      <c r="P67" s="45">
        <v>28</v>
      </c>
      <c r="Q67" s="38"/>
      <c r="R67" s="44"/>
      <c r="S67" s="49">
        <v>10000</v>
      </c>
      <c r="T67" s="37">
        <v>14</v>
      </c>
      <c r="U67" s="37">
        <v>-1</v>
      </c>
      <c r="V67" s="49"/>
      <c r="W67" s="44">
        <v>14</v>
      </c>
      <c r="X67" s="44">
        <v>425</v>
      </c>
      <c r="Y67" s="45">
        <v>32</v>
      </c>
      <c r="Z67" s="46"/>
      <c r="AA67" s="87"/>
    </row>
    <row r="68" spans="1:27">
      <c r="A68" s="81"/>
      <c r="B68" s="113" t="s">
        <v>116</v>
      </c>
      <c r="C68" s="106">
        <v>2932.9</v>
      </c>
      <c r="D68" s="36">
        <v>9</v>
      </c>
      <c r="E68" s="84"/>
      <c r="F68" s="107">
        <v>9</v>
      </c>
      <c r="G68" s="49">
        <v>247</v>
      </c>
      <c r="H68" s="86">
        <v>16</v>
      </c>
      <c r="I68" s="49">
        <v>1000</v>
      </c>
      <c r="J68" s="44">
        <v>3932.9</v>
      </c>
      <c r="K68" s="37">
        <v>9</v>
      </c>
      <c r="L68" s="37">
        <v>0</v>
      </c>
      <c r="M68" s="49"/>
      <c r="N68" s="44">
        <v>9</v>
      </c>
      <c r="O68" s="44">
        <v>270</v>
      </c>
      <c r="P68" s="45">
        <v>20</v>
      </c>
      <c r="Q68" s="38"/>
      <c r="R68" s="44"/>
      <c r="S68" s="49">
        <v>3932.9</v>
      </c>
      <c r="T68" s="37">
        <v>9</v>
      </c>
      <c r="U68" s="37">
        <v>0</v>
      </c>
      <c r="V68" s="49"/>
      <c r="W68" s="44">
        <v>9</v>
      </c>
      <c r="X68" s="44">
        <v>294</v>
      </c>
      <c r="Y68" s="45">
        <v>20</v>
      </c>
      <c r="Z68" s="46"/>
      <c r="AA68" s="87"/>
    </row>
    <row r="69" spans="1:27">
      <c r="A69" s="81"/>
      <c r="B69" s="66" t="s">
        <v>62</v>
      </c>
      <c r="C69" s="106"/>
      <c r="D69" s="36"/>
      <c r="E69" s="84"/>
      <c r="F69" s="107">
        <v>4</v>
      </c>
      <c r="G69" s="49">
        <v>100</v>
      </c>
      <c r="H69" s="86"/>
      <c r="I69" s="49"/>
      <c r="J69" s="44">
        <v>0</v>
      </c>
      <c r="K69" s="37"/>
      <c r="L69" s="37"/>
      <c r="M69" s="49"/>
      <c r="N69" s="44">
        <v>3</v>
      </c>
      <c r="O69" s="44">
        <v>65</v>
      </c>
      <c r="P69" s="45"/>
      <c r="Q69" s="38">
        <v>0</v>
      </c>
      <c r="R69" s="44"/>
      <c r="S69" s="49"/>
      <c r="T69" s="37"/>
      <c r="U69" s="37"/>
      <c r="V69" s="49"/>
      <c r="W69" s="44">
        <v>5</v>
      </c>
      <c r="X69" s="44">
        <v>125</v>
      </c>
      <c r="Y69" s="45"/>
      <c r="Z69" s="46"/>
      <c r="AA69" s="87"/>
    </row>
    <row r="70" spans="1:27" s="75" customFormat="1">
      <c r="A70" s="65">
        <v>2</v>
      </c>
      <c r="B70" s="76" t="s">
        <v>117</v>
      </c>
      <c r="C70" s="67">
        <v>10035.6</v>
      </c>
      <c r="D70" s="36">
        <v>35</v>
      </c>
      <c r="E70" s="67">
        <v>0</v>
      </c>
      <c r="F70" s="67">
        <v>35</v>
      </c>
      <c r="G70" s="67">
        <v>1170</v>
      </c>
      <c r="H70" s="118">
        <v>47</v>
      </c>
      <c r="I70" s="67">
        <v>13000</v>
      </c>
      <c r="J70" s="44">
        <v>23035.599999999999</v>
      </c>
      <c r="K70" s="37">
        <v>34</v>
      </c>
      <c r="L70" s="37">
        <v>1</v>
      </c>
      <c r="M70" s="67">
        <v>0</v>
      </c>
      <c r="N70" s="67">
        <v>34</v>
      </c>
      <c r="O70" s="67">
        <v>1187</v>
      </c>
      <c r="P70" s="118">
        <v>52</v>
      </c>
      <c r="Q70" s="38">
        <v>-5</v>
      </c>
      <c r="R70" s="67">
        <v>0</v>
      </c>
      <c r="S70" s="67">
        <v>23035.599999999999</v>
      </c>
      <c r="T70" s="37">
        <v>41</v>
      </c>
      <c r="U70" s="37">
        <v>-7</v>
      </c>
      <c r="V70" s="67">
        <v>0</v>
      </c>
      <c r="W70" s="67">
        <v>41</v>
      </c>
      <c r="X70" s="67">
        <v>1438</v>
      </c>
      <c r="Y70" s="118">
        <v>63</v>
      </c>
      <c r="Z70" s="37">
        <v>-11</v>
      </c>
      <c r="AA70" s="91"/>
    </row>
    <row r="71" spans="1:27">
      <c r="A71" s="7"/>
      <c r="B71" s="113" t="s">
        <v>118</v>
      </c>
      <c r="C71" s="106">
        <v>3335.6</v>
      </c>
      <c r="D71" s="36">
        <v>17</v>
      </c>
      <c r="E71" s="84"/>
      <c r="F71" s="107">
        <v>17</v>
      </c>
      <c r="G71" s="49">
        <v>568</v>
      </c>
      <c r="H71" s="86"/>
      <c r="I71" s="49"/>
      <c r="J71" s="44">
        <v>3335.6</v>
      </c>
      <c r="K71" s="37">
        <v>17</v>
      </c>
      <c r="L71" s="37">
        <v>0</v>
      </c>
      <c r="M71" s="49"/>
      <c r="N71" s="44">
        <v>17</v>
      </c>
      <c r="O71" s="44">
        <v>611</v>
      </c>
      <c r="P71" s="45"/>
      <c r="Q71" s="38">
        <v>0</v>
      </c>
      <c r="R71" s="44"/>
      <c r="S71" s="49">
        <v>3335.6</v>
      </c>
      <c r="T71" s="37">
        <v>21</v>
      </c>
      <c r="U71" s="37">
        <v>-4</v>
      </c>
      <c r="V71" s="49"/>
      <c r="W71" s="44">
        <v>21</v>
      </c>
      <c r="X71" s="44">
        <v>740</v>
      </c>
      <c r="Y71" s="45"/>
      <c r="Z71" s="46"/>
      <c r="AA71" s="87"/>
    </row>
    <row r="72" spans="1:27">
      <c r="A72" s="7"/>
      <c r="B72" s="113" t="s">
        <v>119</v>
      </c>
      <c r="C72" s="106">
        <v>6700</v>
      </c>
      <c r="D72" s="36">
        <v>18</v>
      </c>
      <c r="E72" s="84"/>
      <c r="F72" s="107">
        <v>18</v>
      </c>
      <c r="G72" s="49">
        <v>602</v>
      </c>
      <c r="H72" s="86"/>
      <c r="I72" s="49">
        <v>3000</v>
      </c>
      <c r="J72" s="44">
        <v>9700</v>
      </c>
      <c r="K72" s="37">
        <v>17</v>
      </c>
      <c r="L72" s="37">
        <v>1</v>
      </c>
      <c r="M72" s="49"/>
      <c r="N72" s="44">
        <v>17</v>
      </c>
      <c r="O72" s="44">
        <v>576</v>
      </c>
      <c r="P72" s="45"/>
      <c r="Q72" s="38">
        <v>0</v>
      </c>
      <c r="R72" s="44"/>
      <c r="S72" s="49">
        <v>9700</v>
      </c>
      <c r="T72" s="37">
        <v>20</v>
      </c>
      <c r="U72" s="37">
        <v>-3</v>
      </c>
      <c r="V72" s="49"/>
      <c r="W72" s="44">
        <v>20</v>
      </c>
      <c r="X72" s="44">
        <v>698</v>
      </c>
      <c r="Y72" s="45"/>
      <c r="Z72" s="46"/>
      <c r="AA72" s="87"/>
    </row>
    <row r="73" spans="1:27" ht="15.6">
      <c r="A73" s="81"/>
      <c r="B73" s="113" t="s">
        <v>120</v>
      </c>
      <c r="C73" s="106"/>
      <c r="D73" s="36">
        <v>0</v>
      </c>
      <c r="E73" s="84"/>
      <c r="F73" s="107"/>
      <c r="G73" s="49"/>
      <c r="H73" s="86"/>
      <c r="I73" s="49">
        <v>10000</v>
      </c>
      <c r="J73" s="44">
        <v>10000</v>
      </c>
      <c r="K73" s="37">
        <v>0</v>
      </c>
      <c r="L73" s="37">
        <v>0</v>
      </c>
      <c r="M73" s="49"/>
      <c r="N73" s="44"/>
      <c r="O73" s="44"/>
      <c r="P73" s="45"/>
      <c r="Q73" s="38">
        <v>0</v>
      </c>
      <c r="R73" s="44"/>
      <c r="S73" s="49">
        <v>10000</v>
      </c>
      <c r="T73" s="37">
        <v>0</v>
      </c>
      <c r="U73" s="37">
        <v>0</v>
      </c>
      <c r="V73" s="49"/>
      <c r="W73" s="44"/>
      <c r="X73" s="44"/>
      <c r="Y73" s="45"/>
      <c r="Z73" s="46"/>
      <c r="AA73" s="110" t="s">
        <v>121</v>
      </c>
    </row>
    <row r="74" spans="1:27" s="75" customFormat="1">
      <c r="A74" s="65">
        <v>3</v>
      </c>
      <c r="B74" s="103" t="s">
        <v>122</v>
      </c>
      <c r="C74" s="89">
        <v>14000</v>
      </c>
      <c r="D74" s="36">
        <v>19</v>
      </c>
      <c r="E74" s="68"/>
      <c r="F74" s="95">
        <v>19</v>
      </c>
      <c r="G74" s="72">
        <v>781</v>
      </c>
      <c r="H74" s="73">
        <v>33</v>
      </c>
      <c r="I74" s="72">
        <v>3000</v>
      </c>
      <c r="J74" s="44">
        <v>17000</v>
      </c>
      <c r="K74" s="37">
        <v>22</v>
      </c>
      <c r="L74" s="37">
        <v>-3</v>
      </c>
      <c r="M74" s="72"/>
      <c r="N74" s="72">
        <v>22</v>
      </c>
      <c r="O74" s="72">
        <v>912</v>
      </c>
      <c r="P74" s="73">
        <v>39</v>
      </c>
      <c r="Q74" s="38">
        <v>-6</v>
      </c>
      <c r="R74" s="72"/>
      <c r="S74" s="70">
        <v>17000</v>
      </c>
      <c r="T74" s="37">
        <v>24</v>
      </c>
      <c r="U74" s="37">
        <v>-2</v>
      </c>
      <c r="V74" s="72"/>
      <c r="W74" s="72">
        <v>24</v>
      </c>
      <c r="X74" s="72">
        <v>965</v>
      </c>
      <c r="Y74" s="73">
        <v>41</v>
      </c>
      <c r="Z74" s="37">
        <v>-2</v>
      </c>
      <c r="AA74" s="91"/>
    </row>
    <row r="75" spans="1:27" s="24" customFormat="1" ht="11.4">
      <c r="A75" s="29" t="s">
        <v>123</v>
      </c>
      <c r="B75" s="30" t="s">
        <v>124</v>
      </c>
      <c r="C75" s="31">
        <f>SUM(C76:C78,C81)</f>
        <v>33192</v>
      </c>
      <c r="D75" s="31">
        <f>SUM(D76:D78,D81)</f>
        <v>63</v>
      </c>
      <c r="E75" s="31">
        <v>10203</v>
      </c>
      <c r="F75" s="31">
        <f t="shared" ref="F75:L75" si="18">SUM(F76:F78,F81)</f>
        <v>66</v>
      </c>
      <c r="G75" s="31">
        <f t="shared" si="18"/>
        <v>2268</v>
      </c>
      <c r="H75" s="32">
        <f t="shared" si="18"/>
        <v>100</v>
      </c>
      <c r="I75" s="31">
        <f t="shared" si="18"/>
        <v>7000</v>
      </c>
      <c r="J75" s="31">
        <f t="shared" si="18"/>
        <v>32300</v>
      </c>
      <c r="K75" s="31">
        <f t="shared" si="18"/>
        <v>64</v>
      </c>
      <c r="L75" s="31">
        <f t="shared" si="18"/>
        <v>-1</v>
      </c>
      <c r="M75" s="119">
        <v>10579</v>
      </c>
      <c r="N75" s="31">
        <f t="shared" ref="N75:U75" si="19">SUM(N76:N78,N81)</f>
        <v>67</v>
      </c>
      <c r="O75" s="31">
        <f t="shared" si="19"/>
        <v>2303</v>
      </c>
      <c r="P75" s="32">
        <f t="shared" si="19"/>
        <v>115.49718710183279</v>
      </c>
      <c r="Q75" s="32">
        <f t="shared" si="19"/>
        <v>-15.4971871018328</v>
      </c>
      <c r="R75" s="31">
        <f t="shared" si="19"/>
        <v>0</v>
      </c>
      <c r="S75" s="31">
        <f t="shared" si="19"/>
        <v>32300</v>
      </c>
      <c r="T75" s="31">
        <f t="shared" si="19"/>
        <v>75</v>
      </c>
      <c r="U75" s="31">
        <f t="shared" si="19"/>
        <v>-11</v>
      </c>
      <c r="V75" s="119">
        <v>12814</v>
      </c>
      <c r="W75" s="31">
        <f t="shared" ref="W75:X75" si="20">SUM(W76:W78,W81)</f>
        <v>79</v>
      </c>
      <c r="X75" s="31">
        <f t="shared" si="20"/>
        <v>2752</v>
      </c>
      <c r="Y75" s="32">
        <f>SUM(Y76:Y78,Y81)</f>
        <v>132</v>
      </c>
      <c r="Z75" s="32">
        <f>SUM(Z76:Z78,Z81)</f>
        <v>-8.5028128981671998</v>
      </c>
      <c r="AA75" s="33"/>
    </row>
    <row r="76" spans="1:27" s="75" customFormat="1">
      <c r="A76" s="65">
        <v>1</v>
      </c>
      <c r="B76" s="120" t="s">
        <v>125</v>
      </c>
      <c r="C76" s="67">
        <v>6000</v>
      </c>
      <c r="D76" s="36">
        <v>16</v>
      </c>
      <c r="E76" s="121"/>
      <c r="F76" s="69">
        <v>16</v>
      </c>
      <c r="G76" s="72">
        <v>506</v>
      </c>
      <c r="H76" s="73">
        <v>31</v>
      </c>
      <c r="I76" s="72">
        <v>2000</v>
      </c>
      <c r="J76" s="72">
        <v>8000</v>
      </c>
      <c r="K76" s="37">
        <v>16</v>
      </c>
      <c r="L76" s="37">
        <v>0</v>
      </c>
      <c r="M76" s="72"/>
      <c r="N76" s="72">
        <v>16</v>
      </c>
      <c r="O76" s="72">
        <v>396</v>
      </c>
      <c r="P76" s="73">
        <v>36.4971871018328</v>
      </c>
      <c r="Q76" s="38">
        <v>-5.4971871018328002</v>
      </c>
      <c r="R76" s="72"/>
      <c r="S76" s="70">
        <v>8000</v>
      </c>
      <c r="T76" s="37">
        <v>19</v>
      </c>
      <c r="U76" s="37">
        <v>-3</v>
      </c>
      <c r="V76" s="72"/>
      <c r="W76" s="72">
        <v>19</v>
      </c>
      <c r="X76" s="72">
        <v>603</v>
      </c>
      <c r="Y76" s="73">
        <v>43</v>
      </c>
      <c r="Z76" s="37">
        <v>-6.5028128981671998</v>
      </c>
      <c r="AA76" s="99"/>
    </row>
    <row r="77" spans="1:27">
      <c r="A77" s="81"/>
      <c r="B77" s="66" t="s">
        <v>62</v>
      </c>
      <c r="C77" s="106"/>
      <c r="D77" s="36"/>
      <c r="E77" s="122"/>
      <c r="F77" s="107">
        <v>3</v>
      </c>
      <c r="G77" s="44">
        <v>87</v>
      </c>
      <c r="H77" s="45"/>
      <c r="I77" s="44"/>
      <c r="J77" s="44"/>
      <c r="K77" s="37"/>
      <c r="L77" s="37"/>
      <c r="M77" s="44"/>
      <c r="N77" s="44">
        <v>3</v>
      </c>
      <c r="O77" s="44">
        <v>85</v>
      </c>
      <c r="P77" s="45"/>
      <c r="Q77" s="38">
        <v>0</v>
      </c>
      <c r="R77" s="44"/>
      <c r="S77" s="49"/>
      <c r="T77" s="37"/>
      <c r="U77" s="37"/>
      <c r="V77" s="44"/>
      <c r="W77" s="44">
        <v>4</v>
      </c>
      <c r="X77" s="44">
        <v>100</v>
      </c>
      <c r="Y77" s="45"/>
      <c r="Z77" s="46"/>
      <c r="AA77" s="111"/>
    </row>
    <row r="78" spans="1:27" s="75" customFormat="1">
      <c r="A78" s="65">
        <v>2</v>
      </c>
      <c r="B78" s="76" t="s">
        <v>126</v>
      </c>
      <c r="C78" s="67">
        <v>6300</v>
      </c>
      <c r="D78" s="36">
        <v>30</v>
      </c>
      <c r="E78" s="67">
        <v>0</v>
      </c>
      <c r="F78" s="67">
        <v>30</v>
      </c>
      <c r="G78" s="67">
        <v>965</v>
      </c>
      <c r="H78" s="118">
        <v>38</v>
      </c>
      <c r="I78" s="67">
        <v>5000</v>
      </c>
      <c r="J78" s="67">
        <v>9300</v>
      </c>
      <c r="K78" s="37">
        <v>29</v>
      </c>
      <c r="L78" s="37">
        <v>1</v>
      </c>
      <c r="M78" s="67">
        <v>0</v>
      </c>
      <c r="N78" s="67">
        <v>29</v>
      </c>
      <c r="O78" s="67">
        <v>1017</v>
      </c>
      <c r="P78" s="118">
        <v>45</v>
      </c>
      <c r="Q78" s="38">
        <v>-7</v>
      </c>
      <c r="R78" s="67">
        <v>0</v>
      </c>
      <c r="S78" s="67">
        <v>9300</v>
      </c>
      <c r="T78" s="37">
        <v>35</v>
      </c>
      <c r="U78" s="37">
        <v>-6</v>
      </c>
      <c r="V78" s="67">
        <v>0</v>
      </c>
      <c r="W78" s="67">
        <v>35</v>
      </c>
      <c r="X78" s="67">
        <v>1216</v>
      </c>
      <c r="Y78" s="118">
        <v>53</v>
      </c>
      <c r="Z78" s="118"/>
      <c r="AA78" s="60"/>
    </row>
    <row r="79" spans="1:27">
      <c r="A79" s="7"/>
      <c r="B79" s="113" t="s">
        <v>127</v>
      </c>
      <c r="C79" s="106">
        <v>4300</v>
      </c>
      <c r="D79" s="36">
        <v>28</v>
      </c>
      <c r="E79" s="84"/>
      <c r="F79" s="107">
        <v>28</v>
      </c>
      <c r="G79" s="44">
        <v>911</v>
      </c>
      <c r="H79" s="45"/>
      <c r="I79" s="44">
        <v>5000</v>
      </c>
      <c r="J79" s="44">
        <v>9300</v>
      </c>
      <c r="K79" s="37">
        <v>29</v>
      </c>
      <c r="L79" s="37">
        <v>-1</v>
      </c>
      <c r="M79" s="44"/>
      <c r="N79" s="44">
        <v>29</v>
      </c>
      <c r="O79" s="44">
        <v>1017</v>
      </c>
      <c r="P79" s="45"/>
      <c r="Q79" s="38">
        <v>0</v>
      </c>
      <c r="R79" s="44"/>
      <c r="S79" s="49">
        <v>9300</v>
      </c>
      <c r="T79" s="37">
        <v>35</v>
      </c>
      <c r="U79" s="37">
        <v>-6</v>
      </c>
      <c r="V79" s="44"/>
      <c r="W79" s="44">
        <v>35</v>
      </c>
      <c r="X79" s="44">
        <v>1216</v>
      </c>
      <c r="Y79" s="45"/>
      <c r="Z79" s="37">
        <v>0</v>
      </c>
      <c r="AA79" s="111"/>
    </row>
    <row r="80" spans="1:27">
      <c r="A80" s="81"/>
      <c r="B80" s="113" t="s">
        <v>128</v>
      </c>
      <c r="C80" s="106">
        <v>2000</v>
      </c>
      <c r="D80" s="36">
        <v>2</v>
      </c>
      <c r="E80" s="106"/>
      <c r="F80" s="107">
        <v>2</v>
      </c>
      <c r="G80" s="44">
        <v>54</v>
      </c>
      <c r="H80" s="45"/>
      <c r="I80" s="44"/>
      <c r="J80" s="44"/>
      <c r="K80" s="37">
        <v>0</v>
      </c>
      <c r="L80" s="37"/>
      <c r="M80" s="44"/>
      <c r="N80" s="44"/>
      <c r="O80" s="44"/>
      <c r="P80" s="45"/>
      <c r="Q80" s="38">
        <v>0</v>
      </c>
      <c r="R80" s="44"/>
      <c r="S80" s="49"/>
      <c r="T80" s="37">
        <v>0</v>
      </c>
      <c r="U80" s="37">
        <v>0</v>
      </c>
      <c r="V80" s="44"/>
      <c r="W80" s="44"/>
      <c r="X80" s="44"/>
      <c r="Y80" s="45">
        <v>0</v>
      </c>
      <c r="Z80" s="46"/>
      <c r="AA80" s="110" t="s">
        <v>129</v>
      </c>
    </row>
    <row r="81" spans="1:27" s="75" customFormat="1">
      <c r="A81" s="65">
        <v>3</v>
      </c>
      <c r="B81" s="120" t="s">
        <v>130</v>
      </c>
      <c r="C81" s="67">
        <v>20892</v>
      </c>
      <c r="D81" s="36">
        <v>17</v>
      </c>
      <c r="E81" s="67">
        <v>0</v>
      </c>
      <c r="F81" s="67">
        <v>17</v>
      </c>
      <c r="G81" s="67">
        <v>710</v>
      </c>
      <c r="H81" s="118">
        <v>31</v>
      </c>
      <c r="I81" s="67">
        <v>0</v>
      </c>
      <c r="J81" s="67">
        <v>15000</v>
      </c>
      <c r="K81" s="37">
        <v>19</v>
      </c>
      <c r="L81" s="37">
        <v>-2</v>
      </c>
      <c r="M81" s="67">
        <v>0</v>
      </c>
      <c r="N81" s="67">
        <v>19</v>
      </c>
      <c r="O81" s="67">
        <v>805</v>
      </c>
      <c r="P81" s="118">
        <v>34</v>
      </c>
      <c r="Q81" s="38">
        <v>-3</v>
      </c>
      <c r="R81" s="67">
        <v>0</v>
      </c>
      <c r="S81" s="67">
        <v>15000</v>
      </c>
      <c r="T81" s="37">
        <v>21</v>
      </c>
      <c r="U81" s="37">
        <v>-2</v>
      </c>
      <c r="V81" s="67">
        <v>0</v>
      </c>
      <c r="W81" s="67">
        <v>21</v>
      </c>
      <c r="X81" s="67">
        <v>833</v>
      </c>
      <c r="Y81" s="118">
        <v>36</v>
      </c>
      <c r="Z81" s="37">
        <v>-2</v>
      </c>
      <c r="AA81" s="60"/>
    </row>
    <row r="82" spans="1:27">
      <c r="A82" s="7"/>
      <c r="B82" s="113" t="s">
        <v>131</v>
      </c>
      <c r="C82" s="106">
        <v>15000</v>
      </c>
      <c r="D82" s="36">
        <v>17</v>
      </c>
      <c r="E82" s="123"/>
      <c r="F82" s="107">
        <v>17</v>
      </c>
      <c r="G82" s="44">
        <v>710</v>
      </c>
      <c r="H82" s="45"/>
      <c r="I82" s="44"/>
      <c r="J82" s="44">
        <v>15000</v>
      </c>
      <c r="K82" s="37">
        <v>19</v>
      </c>
      <c r="L82" s="37">
        <v>-2</v>
      </c>
      <c r="M82" s="44"/>
      <c r="N82" s="44">
        <v>19</v>
      </c>
      <c r="O82" s="44">
        <v>805</v>
      </c>
      <c r="P82" s="45"/>
      <c r="Q82" s="38"/>
      <c r="R82" s="44"/>
      <c r="S82" s="49">
        <v>15000</v>
      </c>
      <c r="T82" s="37">
        <v>21</v>
      </c>
      <c r="U82" s="37">
        <v>-2</v>
      </c>
      <c r="V82" s="44"/>
      <c r="W82" s="44">
        <v>21</v>
      </c>
      <c r="X82" s="44">
        <v>833</v>
      </c>
      <c r="Y82" s="45"/>
      <c r="Z82" s="46"/>
      <c r="AA82" s="47" t="s">
        <v>132</v>
      </c>
    </row>
    <row r="83" spans="1:27">
      <c r="A83" s="81"/>
      <c r="B83" s="105" t="s">
        <v>133</v>
      </c>
      <c r="C83" s="106">
        <v>5892</v>
      </c>
      <c r="D83" s="36">
        <v>0</v>
      </c>
      <c r="E83" s="106"/>
      <c r="F83" s="107"/>
      <c r="G83" s="49"/>
      <c r="H83" s="86"/>
      <c r="I83" s="49"/>
      <c r="J83" s="44"/>
      <c r="K83" s="37">
        <v>0</v>
      </c>
      <c r="L83" s="37">
        <v>0</v>
      </c>
      <c r="M83" s="49"/>
      <c r="N83" s="44">
        <v>0</v>
      </c>
      <c r="O83" s="44">
        <v>0</v>
      </c>
      <c r="P83" s="45">
        <v>0</v>
      </c>
      <c r="Q83" s="38">
        <v>0</v>
      </c>
      <c r="R83" s="44"/>
      <c r="S83" s="49">
        <v>0</v>
      </c>
      <c r="T83" s="37">
        <v>0</v>
      </c>
      <c r="U83" s="37">
        <v>0</v>
      </c>
      <c r="V83" s="49"/>
      <c r="W83" s="44">
        <v>0</v>
      </c>
      <c r="X83" s="44">
        <v>0</v>
      </c>
      <c r="Y83" s="45">
        <v>0</v>
      </c>
      <c r="Z83" s="46"/>
      <c r="AA83" s="87" t="s">
        <v>134</v>
      </c>
    </row>
    <row r="84" spans="1:27" s="24" customFormat="1" ht="11.4">
      <c r="A84" s="29" t="s">
        <v>135</v>
      </c>
      <c r="B84" s="30" t="s">
        <v>136</v>
      </c>
      <c r="C84" s="31">
        <f>SUM(C85,C88:C90)</f>
        <v>33697.199999999997</v>
      </c>
      <c r="D84" s="31">
        <f>SUM(D85,D88:D90)</f>
        <v>58</v>
      </c>
      <c r="E84" s="31">
        <v>9792</v>
      </c>
      <c r="F84" s="31">
        <f t="shared" ref="F84:L84" si="21">SUM(F85,F88:F90)</f>
        <v>66</v>
      </c>
      <c r="G84" s="31">
        <f t="shared" si="21"/>
        <v>2091</v>
      </c>
      <c r="H84" s="32">
        <f t="shared" si="21"/>
        <v>85</v>
      </c>
      <c r="I84" s="31">
        <f t="shared" si="21"/>
        <v>3000</v>
      </c>
      <c r="J84" s="31">
        <f t="shared" si="21"/>
        <v>34300</v>
      </c>
      <c r="K84" s="31">
        <f t="shared" si="21"/>
        <v>63</v>
      </c>
      <c r="L84" s="31">
        <f t="shared" si="21"/>
        <v>-5</v>
      </c>
      <c r="M84" s="119">
        <v>11915</v>
      </c>
      <c r="N84" s="31">
        <f t="shared" ref="N84:U84" si="22">SUM(N85,N88:N90)</f>
        <v>69</v>
      </c>
      <c r="O84" s="31">
        <f>SUM(O85,O88:O90)</f>
        <v>2279</v>
      </c>
      <c r="P84" s="31">
        <f t="shared" ref="P84:Q84" si="23">SUM(P85,P88:P90)</f>
        <v>111</v>
      </c>
      <c r="Q84" s="31">
        <f t="shared" si="23"/>
        <v>-26</v>
      </c>
      <c r="R84" s="31">
        <f t="shared" si="22"/>
        <v>0</v>
      </c>
      <c r="S84" s="31">
        <f t="shared" si="22"/>
        <v>34300</v>
      </c>
      <c r="T84" s="31">
        <f t="shared" si="22"/>
        <v>78</v>
      </c>
      <c r="U84" s="31">
        <f t="shared" si="22"/>
        <v>-15</v>
      </c>
      <c r="V84" s="119">
        <v>14433</v>
      </c>
      <c r="W84" s="31">
        <f t="shared" ref="W84:X84" si="24">SUM(W85,W88:W90)</f>
        <v>86</v>
      </c>
      <c r="X84" s="31">
        <f t="shared" si="24"/>
        <v>2928</v>
      </c>
      <c r="Y84" s="32">
        <f>SUM(Y85,Y88:Y90)</f>
        <v>137</v>
      </c>
      <c r="Z84" s="32">
        <f>SUM(Z85,Z88:Z90)</f>
        <v>-26</v>
      </c>
      <c r="AA84" s="33"/>
    </row>
    <row r="85" spans="1:27" s="80" customFormat="1" ht="11.4">
      <c r="A85" s="65">
        <v>1</v>
      </c>
      <c r="B85" s="35" t="s">
        <v>137</v>
      </c>
      <c r="C85" s="36">
        <v>12397.2</v>
      </c>
      <c r="D85" s="36">
        <v>15</v>
      </c>
      <c r="E85" s="36">
        <v>0</v>
      </c>
      <c r="F85" s="36">
        <v>15</v>
      </c>
      <c r="G85" s="36">
        <v>465</v>
      </c>
      <c r="H85" s="37">
        <v>29</v>
      </c>
      <c r="I85" s="36">
        <v>0</v>
      </c>
      <c r="J85" s="36">
        <v>10000</v>
      </c>
      <c r="K85" s="37">
        <v>16</v>
      </c>
      <c r="L85" s="37">
        <v>-1</v>
      </c>
      <c r="M85" s="36">
        <v>0</v>
      </c>
      <c r="N85" s="36">
        <v>16</v>
      </c>
      <c r="O85" s="36">
        <v>445</v>
      </c>
      <c r="P85" s="37">
        <v>36</v>
      </c>
      <c r="Q85" s="38">
        <v>-7</v>
      </c>
      <c r="R85" s="36">
        <v>0</v>
      </c>
      <c r="S85" s="36">
        <v>10000</v>
      </c>
      <c r="T85" s="37">
        <v>21</v>
      </c>
      <c r="U85" s="37">
        <v>-5</v>
      </c>
      <c r="V85" s="36">
        <v>0</v>
      </c>
      <c r="W85" s="36">
        <v>21</v>
      </c>
      <c r="X85" s="36">
        <v>643</v>
      </c>
      <c r="Y85" s="37">
        <v>47</v>
      </c>
      <c r="Z85" s="37">
        <v>-11</v>
      </c>
      <c r="AA85" s="39"/>
    </row>
    <row r="86" spans="1:27">
      <c r="A86" s="7"/>
      <c r="B86" s="105" t="s">
        <v>138</v>
      </c>
      <c r="C86" s="106">
        <v>2397.1999999999998</v>
      </c>
      <c r="D86" s="36">
        <v>15</v>
      </c>
      <c r="E86" s="122"/>
      <c r="F86" s="107">
        <v>15</v>
      </c>
      <c r="G86" s="49">
        <v>465</v>
      </c>
      <c r="H86" s="86">
        <v>29</v>
      </c>
      <c r="I86" s="49"/>
      <c r="J86" s="44"/>
      <c r="K86" s="37">
        <v>0</v>
      </c>
      <c r="L86" s="37">
        <v>15</v>
      </c>
      <c r="M86" s="49"/>
      <c r="N86" s="44"/>
      <c r="O86" s="44"/>
      <c r="P86" s="45"/>
      <c r="Q86" s="38"/>
      <c r="R86" s="44"/>
      <c r="S86" s="49">
        <v>0</v>
      </c>
      <c r="T86" s="37">
        <v>0</v>
      </c>
      <c r="U86" s="37">
        <v>0</v>
      </c>
      <c r="V86" s="49"/>
      <c r="W86" s="44"/>
      <c r="X86" s="44"/>
      <c r="Y86" s="45"/>
      <c r="Z86" s="46"/>
      <c r="AA86" s="110" t="s">
        <v>139</v>
      </c>
    </row>
    <row r="87" spans="1:27">
      <c r="A87" s="81"/>
      <c r="B87" s="105" t="s">
        <v>140</v>
      </c>
      <c r="C87" s="106">
        <v>10000</v>
      </c>
      <c r="D87" s="36">
        <v>0</v>
      </c>
      <c r="E87" s="122"/>
      <c r="F87" s="107"/>
      <c r="G87" s="49"/>
      <c r="H87" s="86"/>
      <c r="I87" s="49"/>
      <c r="J87" s="44">
        <v>10000</v>
      </c>
      <c r="K87" s="37">
        <v>16</v>
      </c>
      <c r="L87" s="37">
        <v>-16</v>
      </c>
      <c r="M87" s="49"/>
      <c r="N87" s="44">
        <v>16</v>
      </c>
      <c r="O87" s="44">
        <v>445</v>
      </c>
      <c r="P87" s="45">
        <v>36</v>
      </c>
      <c r="Q87" s="38"/>
      <c r="R87" s="44"/>
      <c r="S87" s="49">
        <v>10000</v>
      </c>
      <c r="T87" s="37">
        <v>21</v>
      </c>
      <c r="U87" s="37">
        <v>-5</v>
      </c>
      <c r="V87" s="49"/>
      <c r="W87" s="44">
        <v>21</v>
      </c>
      <c r="X87" s="44">
        <v>643</v>
      </c>
      <c r="Y87" s="45">
        <v>47</v>
      </c>
      <c r="Z87" s="46"/>
      <c r="AA87" s="124"/>
    </row>
    <row r="88" spans="1:27" s="75" customFormat="1">
      <c r="A88" s="65"/>
      <c r="B88" s="66" t="s">
        <v>62</v>
      </c>
      <c r="C88" s="67"/>
      <c r="D88" s="36"/>
      <c r="E88" s="121"/>
      <c r="F88" s="69">
        <v>8</v>
      </c>
      <c r="G88" s="70">
        <v>135</v>
      </c>
      <c r="H88" s="71"/>
      <c r="I88" s="70"/>
      <c r="J88" s="72"/>
      <c r="K88" s="37"/>
      <c r="L88" s="37"/>
      <c r="M88" s="70"/>
      <c r="N88" s="72">
        <v>6</v>
      </c>
      <c r="O88" s="72">
        <v>120</v>
      </c>
      <c r="P88" s="73"/>
      <c r="Q88" s="38">
        <v>0</v>
      </c>
      <c r="R88" s="72"/>
      <c r="S88" s="70"/>
      <c r="T88" s="37"/>
      <c r="U88" s="37"/>
      <c r="V88" s="70"/>
      <c r="W88" s="72">
        <v>8</v>
      </c>
      <c r="X88" s="72">
        <v>193</v>
      </c>
      <c r="Y88" s="73"/>
      <c r="Z88" s="74"/>
      <c r="AA88" s="78"/>
    </row>
    <row r="89" spans="1:27" s="75" customFormat="1">
      <c r="A89" s="65">
        <v>2</v>
      </c>
      <c r="B89" s="76" t="s">
        <v>141</v>
      </c>
      <c r="C89" s="67">
        <v>18500</v>
      </c>
      <c r="D89" s="36">
        <v>28</v>
      </c>
      <c r="E89" s="121"/>
      <c r="F89" s="69">
        <v>28</v>
      </c>
      <c r="G89" s="72">
        <v>904</v>
      </c>
      <c r="H89" s="73">
        <v>31</v>
      </c>
      <c r="I89" s="72"/>
      <c r="J89" s="72">
        <v>18500</v>
      </c>
      <c r="K89" s="37">
        <v>29</v>
      </c>
      <c r="L89" s="37">
        <v>-1</v>
      </c>
      <c r="M89" s="72"/>
      <c r="N89" s="72">
        <v>29</v>
      </c>
      <c r="O89" s="72">
        <v>1000</v>
      </c>
      <c r="P89" s="73">
        <v>44</v>
      </c>
      <c r="Q89" s="38">
        <v>-13</v>
      </c>
      <c r="R89" s="72"/>
      <c r="S89" s="70">
        <v>18500</v>
      </c>
      <c r="T89" s="37">
        <v>38</v>
      </c>
      <c r="U89" s="37">
        <v>-9</v>
      </c>
      <c r="V89" s="72"/>
      <c r="W89" s="72">
        <v>38</v>
      </c>
      <c r="X89" s="72">
        <v>1332</v>
      </c>
      <c r="Y89" s="73">
        <v>58</v>
      </c>
      <c r="Z89" s="37">
        <v>-14</v>
      </c>
      <c r="AA89" s="91"/>
    </row>
    <row r="90" spans="1:27" s="75" customFormat="1">
      <c r="A90" s="65">
        <v>3</v>
      </c>
      <c r="B90" s="103" t="s">
        <v>142</v>
      </c>
      <c r="C90" s="89">
        <v>2800</v>
      </c>
      <c r="D90" s="36">
        <v>15</v>
      </c>
      <c r="E90" s="68"/>
      <c r="F90" s="95">
        <v>15</v>
      </c>
      <c r="G90" s="70">
        <v>587</v>
      </c>
      <c r="H90" s="71">
        <v>25</v>
      </c>
      <c r="I90" s="70">
        <v>3000</v>
      </c>
      <c r="J90" s="72">
        <v>5800</v>
      </c>
      <c r="K90" s="37">
        <v>18</v>
      </c>
      <c r="L90" s="37">
        <v>-3</v>
      </c>
      <c r="M90" s="70"/>
      <c r="N90" s="72">
        <v>18</v>
      </c>
      <c r="O90" s="72">
        <v>714</v>
      </c>
      <c r="P90" s="73">
        <v>31</v>
      </c>
      <c r="Q90" s="38">
        <v>-6</v>
      </c>
      <c r="R90" s="72"/>
      <c r="S90" s="70">
        <v>5800</v>
      </c>
      <c r="T90" s="37">
        <v>19</v>
      </c>
      <c r="U90" s="37">
        <v>-1</v>
      </c>
      <c r="V90" s="70"/>
      <c r="W90" s="72">
        <v>19</v>
      </c>
      <c r="X90" s="72">
        <v>760</v>
      </c>
      <c r="Y90" s="73">
        <v>32</v>
      </c>
      <c r="Z90" s="37">
        <v>-1</v>
      </c>
      <c r="AA90" s="60"/>
    </row>
    <row r="91" spans="1:27" s="24" customFormat="1" ht="11.4">
      <c r="A91" s="29" t="s">
        <v>143</v>
      </c>
      <c r="B91" s="30" t="s">
        <v>144</v>
      </c>
      <c r="C91" s="31">
        <f>SUM(C92,C95:C98,C101)</f>
        <v>37289</v>
      </c>
      <c r="D91" s="31">
        <f>SUM(D92,D95:D98,D101)</f>
        <v>72</v>
      </c>
      <c r="E91" s="31">
        <v>15001</v>
      </c>
      <c r="F91" s="31">
        <f t="shared" ref="F91:L91" si="25">SUM(F92,F95:F98,F101)</f>
        <v>92</v>
      </c>
      <c r="G91" s="31">
        <f t="shared" si="25"/>
        <v>2874</v>
      </c>
      <c r="H91" s="31">
        <f t="shared" si="25"/>
        <v>111</v>
      </c>
      <c r="I91" s="31">
        <f t="shared" si="25"/>
        <v>17749</v>
      </c>
      <c r="J91" s="31">
        <f t="shared" si="25"/>
        <v>55038</v>
      </c>
      <c r="K91" s="31">
        <f t="shared" si="25"/>
        <v>81</v>
      </c>
      <c r="L91" s="31">
        <f t="shared" si="25"/>
        <v>-9</v>
      </c>
      <c r="M91" s="119">
        <v>17280</v>
      </c>
      <c r="N91" s="31">
        <f t="shared" ref="N91:U91" si="26">SUM(N92,N95:N98,N101)</f>
        <v>102</v>
      </c>
      <c r="O91" s="31">
        <f t="shared" si="26"/>
        <v>3199</v>
      </c>
      <c r="P91" s="31">
        <f t="shared" si="26"/>
        <v>142</v>
      </c>
      <c r="Q91" s="31">
        <f t="shared" si="26"/>
        <v>-31</v>
      </c>
      <c r="R91" s="31">
        <f t="shared" si="26"/>
        <v>0</v>
      </c>
      <c r="S91" s="31">
        <f>SUM(S92,S95:S98,S101)</f>
        <v>49206</v>
      </c>
      <c r="T91" s="31">
        <f t="shared" si="26"/>
        <v>97</v>
      </c>
      <c r="U91" s="31">
        <f t="shared" si="26"/>
        <v>-16</v>
      </c>
      <c r="V91" s="119">
        <v>20931</v>
      </c>
      <c r="W91" s="31">
        <f t="shared" ref="W91:Z91" si="27">SUM(W92,W95:W98,W101)</f>
        <v>119</v>
      </c>
      <c r="X91" s="31">
        <f t="shared" si="27"/>
        <v>4069</v>
      </c>
      <c r="Y91" s="31">
        <f>SUM(Y92,Y95:Y98,Y101)</f>
        <v>170</v>
      </c>
      <c r="Z91" s="31">
        <f t="shared" si="27"/>
        <v>-28</v>
      </c>
      <c r="AA91" s="33"/>
    </row>
    <row r="92" spans="1:27" s="80" customFormat="1" ht="11.4">
      <c r="A92" s="65">
        <v>1</v>
      </c>
      <c r="B92" s="35" t="s">
        <v>145</v>
      </c>
      <c r="C92" s="36">
        <v>12992</v>
      </c>
      <c r="D92" s="36">
        <v>20</v>
      </c>
      <c r="E92" s="36">
        <v>0</v>
      </c>
      <c r="F92" s="36">
        <v>20</v>
      </c>
      <c r="G92" s="36">
        <v>575</v>
      </c>
      <c r="H92" s="37">
        <v>38</v>
      </c>
      <c r="I92" s="36">
        <v>0</v>
      </c>
      <c r="J92" s="36">
        <v>12992</v>
      </c>
      <c r="K92" s="37">
        <v>20</v>
      </c>
      <c r="L92" s="37">
        <v>0</v>
      </c>
      <c r="M92" s="36">
        <v>0</v>
      </c>
      <c r="N92" s="36">
        <v>20</v>
      </c>
      <c r="O92" s="36">
        <v>458</v>
      </c>
      <c r="P92" s="37">
        <v>44</v>
      </c>
      <c r="Q92" s="38">
        <v>-6</v>
      </c>
      <c r="R92" s="36">
        <v>0</v>
      </c>
      <c r="S92" s="36">
        <v>12992</v>
      </c>
      <c r="T92" s="37">
        <v>23</v>
      </c>
      <c r="U92" s="37">
        <v>-3</v>
      </c>
      <c r="V92" s="36">
        <v>0</v>
      </c>
      <c r="W92" s="36">
        <v>23</v>
      </c>
      <c r="X92" s="36">
        <v>755</v>
      </c>
      <c r="Y92" s="37">
        <v>53</v>
      </c>
      <c r="Z92" s="37">
        <v>-9</v>
      </c>
      <c r="AA92" s="39"/>
    </row>
    <row r="93" spans="1:27">
      <c r="A93" s="7"/>
      <c r="B93" s="113" t="s">
        <v>146</v>
      </c>
      <c r="C93" s="106">
        <v>10000</v>
      </c>
      <c r="D93" s="36">
        <v>12</v>
      </c>
      <c r="E93" s="106"/>
      <c r="F93" s="106">
        <v>12</v>
      </c>
      <c r="G93" s="49">
        <v>356</v>
      </c>
      <c r="H93" s="86">
        <v>23</v>
      </c>
      <c r="I93" s="49"/>
      <c r="J93" s="44">
        <v>10000</v>
      </c>
      <c r="K93" s="37">
        <v>13</v>
      </c>
      <c r="L93" s="37">
        <v>-1</v>
      </c>
      <c r="M93" s="49"/>
      <c r="N93" s="44">
        <v>13</v>
      </c>
      <c r="O93" s="44">
        <v>306</v>
      </c>
      <c r="P93" s="45">
        <v>29</v>
      </c>
      <c r="Q93" s="38"/>
      <c r="R93" s="44"/>
      <c r="S93" s="49">
        <v>10000</v>
      </c>
      <c r="T93" s="37">
        <v>14</v>
      </c>
      <c r="U93" s="37">
        <v>-1</v>
      </c>
      <c r="V93" s="49"/>
      <c r="W93" s="44">
        <v>14</v>
      </c>
      <c r="X93" s="44">
        <v>460</v>
      </c>
      <c r="Y93" s="45">
        <v>32</v>
      </c>
      <c r="Z93" s="46"/>
      <c r="AA93" s="87"/>
    </row>
    <row r="94" spans="1:27">
      <c r="A94" s="81"/>
      <c r="B94" s="113" t="s">
        <v>147</v>
      </c>
      <c r="C94" s="106">
        <v>2992</v>
      </c>
      <c r="D94" s="36">
        <v>8</v>
      </c>
      <c r="E94" s="106"/>
      <c r="F94" s="106">
        <v>8</v>
      </c>
      <c r="G94" s="49">
        <v>219</v>
      </c>
      <c r="H94" s="86">
        <v>15</v>
      </c>
      <c r="I94" s="49"/>
      <c r="J94" s="44">
        <v>2992</v>
      </c>
      <c r="K94" s="37">
        <v>7</v>
      </c>
      <c r="L94" s="37">
        <v>1</v>
      </c>
      <c r="M94" s="49"/>
      <c r="N94" s="44">
        <v>7</v>
      </c>
      <c r="O94" s="44">
        <v>152</v>
      </c>
      <c r="P94" s="45">
        <v>15</v>
      </c>
      <c r="Q94" s="38">
        <v>0</v>
      </c>
      <c r="R94" s="44"/>
      <c r="S94" s="49">
        <v>2992</v>
      </c>
      <c r="T94" s="37">
        <v>9</v>
      </c>
      <c r="U94" s="37">
        <v>-2</v>
      </c>
      <c r="V94" s="49"/>
      <c r="W94" s="44">
        <v>9</v>
      </c>
      <c r="X94" s="44">
        <v>295</v>
      </c>
      <c r="Y94" s="45">
        <v>21</v>
      </c>
      <c r="Z94" s="46"/>
      <c r="AA94" s="87"/>
    </row>
    <row r="95" spans="1:27" s="75" customFormat="1">
      <c r="A95" s="65">
        <v>2</v>
      </c>
      <c r="B95" s="76" t="s">
        <v>148</v>
      </c>
      <c r="C95" s="67">
        <v>2100</v>
      </c>
      <c r="D95" s="36"/>
      <c r="E95" s="67"/>
      <c r="F95" s="67">
        <v>8</v>
      </c>
      <c r="G95" s="72">
        <v>145</v>
      </c>
      <c r="H95" s="73"/>
      <c r="I95" s="72"/>
      <c r="J95" s="72">
        <v>2100</v>
      </c>
      <c r="K95" s="37"/>
      <c r="L95" s="37"/>
      <c r="M95" s="72"/>
      <c r="N95" s="72">
        <v>7</v>
      </c>
      <c r="O95" s="72">
        <v>155</v>
      </c>
      <c r="P95" s="73"/>
      <c r="Q95" s="38"/>
      <c r="R95" s="72"/>
      <c r="S95" s="70">
        <v>2100</v>
      </c>
      <c r="T95" s="37"/>
      <c r="U95" s="37"/>
      <c r="V95" s="72"/>
      <c r="W95" s="72">
        <v>7</v>
      </c>
      <c r="X95" s="72">
        <v>205</v>
      </c>
      <c r="Y95" s="73"/>
      <c r="Z95" s="74"/>
      <c r="AA95" s="91"/>
    </row>
    <row r="96" spans="1:27" s="75" customFormat="1">
      <c r="A96" s="65">
        <v>3</v>
      </c>
      <c r="B96" s="76" t="s">
        <v>149</v>
      </c>
      <c r="C96" s="77">
        <v>3155</v>
      </c>
      <c r="D96" s="36"/>
      <c r="E96" s="67"/>
      <c r="F96" s="67">
        <v>8</v>
      </c>
      <c r="G96" s="70">
        <v>175</v>
      </c>
      <c r="H96" s="71"/>
      <c r="I96" s="70">
        <v>1000</v>
      </c>
      <c r="J96" s="72">
        <v>4155</v>
      </c>
      <c r="K96" s="37"/>
      <c r="L96" s="37"/>
      <c r="M96" s="70"/>
      <c r="N96" s="72">
        <v>8</v>
      </c>
      <c r="O96" s="72">
        <v>195</v>
      </c>
      <c r="P96" s="73"/>
      <c r="Q96" s="38"/>
      <c r="R96" s="72"/>
      <c r="S96" s="70">
        <v>4155</v>
      </c>
      <c r="T96" s="37"/>
      <c r="U96" s="37"/>
      <c r="V96" s="70"/>
      <c r="W96" s="72">
        <v>8</v>
      </c>
      <c r="X96" s="72">
        <v>230</v>
      </c>
      <c r="Y96" s="73"/>
      <c r="Z96" s="74"/>
      <c r="AA96" s="91"/>
    </row>
    <row r="97" spans="1:27">
      <c r="A97" s="81"/>
      <c r="B97" s="66" t="s">
        <v>62</v>
      </c>
      <c r="C97" s="43"/>
      <c r="D97" s="36"/>
      <c r="E97" s="106"/>
      <c r="F97" s="106">
        <v>4</v>
      </c>
      <c r="G97" s="49">
        <v>60</v>
      </c>
      <c r="H97" s="86"/>
      <c r="I97" s="125"/>
      <c r="J97" s="44"/>
      <c r="K97" s="37"/>
      <c r="L97" s="37"/>
      <c r="M97" s="49"/>
      <c r="N97" s="44">
        <v>6</v>
      </c>
      <c r="O97" s="44">
        <v>120</v>
      </c>
      <c r="P97" s="45"/>
      <c r="Q97" s="38">
        <v>0</v>
      </c>
      <c r="R97" s="44"/>
      <c r="S97" s="49"/>
      <c r="T97" s="37"/>
      <c r="U97" s="37"/>
      <c r="V97" s="49"/>
      <c r="W97" s="44">
        <v>7</v>
      </c>
      <c r="X97" s="44">
        <v>180</v>
      </c>
      <c r="Y97" s="45"/>
      <c r="Z97" s="46"/>
      <c r="AA97" s="87"/>
    </row>
    <row r="98" spans="1:27" s="75" customFormat="1">
      <c r="A98" s="65">
        <v>4</v>
      </c>
      <c r="B98" s="120" t="s">
        <v>150</v>
      </c>
      <c r="C98" s="77">
        <v>13210</v>
      </c>
      <c r="D98" s="36">
        <v>34</v>
      </c>
      <c r="E98" s="77">
        <v>0</v>
      </c>
      <c r="F98" s="77">
        <v>34</v>
      </c>
      <c r="G98" s="77">
        <v>1197</v>
      </c>
      <c r="H98" s="126">
        <v>44</v>
      </c>
      <c r="I98" s="77">
        <v>0</v>
      </c>
      <c r="J98" s="77">
        <v>13210</v>
      </c>
      <c r="K98" s="37">
        <v>39</v>
      </c>
      <c r="L98" s="37">
        <v>-5</v>
      </c>
      <c r="M98" s="77">
        <v>0</v>
      </c>
      <c r="N98" s="77">
        <v>39</v>
      </c>
      <c r="O98" s="77">
        <v>1379</v>
      </c>
      <c r="P98" s="126">
        <v>60</v>
      </c>
      <c r="Q98" s="38">
        <v>-16</v>
      </c>
      <c r="R98" s="77">
        <v>0</v>
      </c>
      <c r="S98" s="77">
        <v>13210</v>
      </c>
      <c r="T98" s="37">
        <v>48</v>
      </c>
      <c r="U98" s="37">
        <v>-9</v>
      </c>
      <c r="V98" s="77">
        <v>0</v>
      </c>
      <c r="W98" s="77">
        <v>48</v>
      </c>
      <c r="X98" s="77">
        <v>1670</v>
      </c>
      <c r="Y98" s="126">
        <v>73</v>
      </c>
      <c r="Z98" s="37">
        <v>-13</v>
      </c>
      <c r="AA98" s="91"/>
    </row>
    <row r="99" spans="1:27">
      <c r="A99" s="19"/>
      <c r="B99" s="127" t="s">
        <v>151</v>
      </c>
      <c r="C99" s="106">
        <v>9355</v>
      </c>
      <c r="D99" s="36">
        <v>24</v>
      </c>
      <c r="E99" s="106"/>
      <c r="F99" s="106">
        <v>24</v>
      </c>
      <c r="G99" s="44">
        <v>842</v>
      </c>
      <c r="H99" s="45"/>
      <c r="I99" s="128"/>
      <c r="J99" s="44">
        <v>9355</v>
      </c>
      <c r="K99" s="37">
        <v>28</v>
      </c>
      <c r="L99" s="37">
        <v>-4</v>
      </c>
      <c r="M99" s="44"/>
      <c r="N99" s="44">
        <v>28</v>
      </c>
      <c r="O99" s="44">
        <v>970</v>
      </c>
      <c r="P99" s="45"/>
      <c r="Q99" s="38">
        <v>0</v>
      </c>
      <c r="R99" s="44"/>
      <c r="S99" s="49">
        <v>9355</v>
      </c>
      <c r="T99" s="37">
        <v>33</v>
      </c>
      <c r="U99" s="37">
        <v>-5</v>
      </c>
      <c r="V99" s="44"/>
      <c r="W99" s="44">
        <v>33</v>
      </c>
      <c r="X99" s="44">
        <v>1175</v>
      </c>
      <c r="Y99" s="45"/>
      <c r="Z99" s="46"/>
      <c r="AA99" s="87"/>
    </row>
    <row r="100" spans="1:27">
      <c r="A100" s="81"/>
      <c r="B100" s="113" t="s">
        <v>147</v>
      </c>
      <c r="C100" s="106">
        <v>3855</v>
      </c>
      <c r="D100" s="36">
        <v>10</v>
      </c>
      <c r="E100" s="106"/>
      <c r="F100" s="106">
        <v>10</v>
      </c>
      <c r="G100" s="44">
        <v>355</v>
      </c>
      <c r="H100" s="45"/>
      <c r="I100" s="44"/>
      <c r="J100" s="44">
        <v>3855</v>
      </c>
      <c r="K100" s="37">
        <v>11</v>
      </c>
      <c r="L100" s="37">
        <v>-1</v>
      </c>
      <c r="M100" s="44"/>
      <c r="N100" s="44">
        <v>11</v>
      </c>
      <c r="O100" s="44">
        <v>409</v>
      </c>
      <c r="P100" s="45"/>
      <c r="Q100" s="38">
        <v>0</v>
      </c>
      <c r="R100" s="44"/>
      <c r="S100" s="49">
        <v>3855</v>
      </c>
      <c r="T100" s="37">
        <v>15</v>
      </c>
      <c r="U100" s="37">
        <v>-4</v>
      </c>
      <c r="V100" s="44"/>
      <c r="W100" s="44">
        <v>15</v>
      </c>
      <c r="X100" s="44">
        <v>495</v>
      </c>
      <c r="Y100" s="45"/>
      <c r="Z100" s="46"/>
      <c r="AA100" s="87"/>
    </row>
    <row r="101" spans="1:27" s="75" customFormat="1">
      <c r="A101" s="65">
        <v>5</v>
      </c>
      <c r="B101" s="120" t="s">
        <v>152</v>
      </c>
      <c r="C101" s="67">
        <v>5832</v>
      </c>
      <c r="D101" s="36">
        <v>18</v>
      </c>
      <c r="E101" s="67">
        <v>0</v>
      </c>
      <c r="F101" s="67">
        <v>18</v>
      </c>
      <c r="G101" s="67">
        <v>722</v>
      </c>
      <c r="H101" s="118">
        <v>29</v>
      </c>
      <c r="I101" s="67">
        <v>16749</v>
      </c>
      <c r="J101" s="67">
        <v>22581</v>
      </c>
      <c r="K101" s="37">
        <v>22</v>
      </c>
      <c r="L101" s="37">
        <v>-4</v>
      </c>
      <c r="M101" s="67">
        <v>0</v>
      </c>
      <c r="N101" s="67">
        <v>22</v>
      </c>
      <c r="O101" s="67">
        <v>892</v>
      </c>
      <c r="P101" s="118">
        <v>38</v>
      </c>
      <c r="Q101" s="38">
        <v>-9</v>
      </c>
      <c r="R101" s="67">
        <v>0</v>
      </c>
      <c r="S101" s="67">
        <v>16749</v>
      </c>
      <c r="T101" s="37">
        <v>26</v>
      </c>
      <c r="U101" s="37">
        <v>-4</v>
      </c>
      <c r="V101" s="67">
        <v>0</v>
      </c>
      <c r="W101" s="67">
        <v>26</v>
      </c>
      <c r="X101" s="67">
        <v>1029</v>
      </c>
      <c r="Y101" s="118">
        <v>44</v>
      </c>
      <c r="Z101" s="37">
        <v>-6</v>
      </c>
      <c r="AA101" s="91"/>
    </row>
    <row r="102" spans="1:27">
      <c r="A102" s="7"/>
      <c r="B102" s="105" t="s">
        <v>153</v>
      </c>
      <c r="C102" s="106">
        <v>5832</v>
      </c>
      <c r="D102" s="36">
        <v>18</v>
      </c>
      <c r="E102" s="106"/>
      <c r="F102" s="106">
        <v>18</v>
      </c>
      <c r="G102" s="44">
        <v>722</v>
      </c>
      <c r="H102" s="45"/>
      <c r="I102" s="44"/>
      <c r="J102" s="106">
        <v>5832</v>
      </c>
      <c r="K102" s="37">
        <v>22</v>
      </c>
      <c r="L102" s="37">
        <v>-4</v>
      </c>
      <c r="M102" s="44"/>
      <c r="N102" s="44">
        <v>22</v>
      </c>
      <c r="O102" s="44">
        <v>892</v>
      </c>
      <c r="P102" s="45"/>
      <c r="Q102" s="38"/>
      <c r="R102" s="44"/>
      <c r="S102" s="49"/>
      <c r="T102" s="37">
        <v>0</v>
      </c>
      <c r="U102" s="37">
        <v>22</v>
      </c>
      <c r="V102" s="44"/>
      <c r="W102" s="44"/>
      <c r="X102" s="44"/>
      <c r="Y102" s="45"/>
      <c r="Z102" s="46"/>
      <c r="AA102" s="102" t="s">
        <v>106</v>
      </c>
    </row>
    <row r="103" spans="1:27">
      <c r="A103" s="81"/>
      <c r="B103" s="105" t="s">
        <v>154</v>
      </c>
      <c r="C103" s="106"/>
      <c r="D103" s="36">
        <v>0</v>
      </c>
      <c r="E103" s="106"/>
      <c r="F103" s="106"/>
      <c r="G103" s="49"/>
      <c r="H103" s="86"/>
      <c r="I103" s="49">
        <v>16749</v>
      </c>
      <c r="J103" s="49">
        <v>16749</v>
      </c>
      <c r="K103" s="37">
        <v>0</v>
      </c>
      <c r="L103" s="37">
        <v>0</v>
      </c>
      <c r="M103" s="44"/>
      <c r="N103" s="44"/>
      <c r="O103" s="44"/>
      <c r="P103" s="45"/>
      <c r="Q103" s="38">
        <v>0</v>
      </c>
      <c r="R103" s="49"/>
      <c r="S103" s="49">
        <v>16749</v>
      </c>
      <c r="T103" s="37">
        <v>26</v>
      </c>
      <c r="U103" s="37">
        <v>-26</v>
      </c>
      <c r="V103" s="49"/>
      <c r="W103" s="44">
        <v>26</v>
      </c>
      <c r="X103" s="44">
        <v>1029</v>
      </c>
      <c r="Y103" s="45"/>
      <c r="Z103" s="46"/>
      <c r="AA103" s="87" t="s">
        <v>155</v>
      </c>
    </row>
    <row r="104" spans="1:27" s="24" customFormat="1" ht="11.4">
      <c r="A104" s="29" t="s">
        <v>156</v>
      </c>
      <c r="B104" s="30" t="s">
        <v>157</v>
      </c>
      <c r="C104" s="31">
        <f>SUM(C105,C108:C109,C112)</f>
        <v>34949.4</v>
      </c>
      <c r="D104" s="31">
        <f>SUM(D105,D108:D109,D112)</f>
        <v>65</v>
      </c>
      <c r="E104" s="31">
        <v>9241</v>
      </c>
      <c r="F104" s="31">
        <f t="shared" ref="F104:X104" si="28">SUM(F105,F108:F109,F112)</f>
        <v>72</v>
      </c>
      <c r="G104" s="31">
        <f t="shared" si="28"/>
        <v>2207</v>
      </c>
      <c r="H104" s="32">
        <f t="shared" si="28"/>
        <v>103</v>
      </c>
      <c r="I104" s="31">
        <f t="shared" si="28"/>
        <v>1500</v>
      </c>
      <c r="J104" s="31">
        <f t="shared" si="28"/>
        <v>33261</v>
      </c>
      <c r="K104" s="31">
        <f t="shared" si="28"/>
        <v>68</v>
      </c>
      <c r="L104" s="31">
        <f t="shared" si="28"/>
        <v>-3</v>
      </c>
      <c r="M104" s="31">
        <v>9990</v>
      </c>
      <c r="N104" s="31">
        <f t="shared" si="28"/>
        <v>75</v>
      </c>
      <c r="O104" s="31">
        <f t="shared" si="28"/>
        <v>2429</v>
      </c>
      <c r="P104" s="31">
        <f t="shared" si="28"/>
        <v>119</v>
      </c>
      <c r="Q104" s="31">
        <f t="shared" si="28"/>
        <v>-16</v>
      </c>
      <c r="R104" s="31">
        <f t="shared" si="28"/>
        <v>0</v>
      </c>
      <c r="S104" s="31">
        <f t="shared" si="28"/>
        <v>33261</v>
      </c>
      <c r="T104" s="31">
        <f t="shared" si="28"/>
        <v>78</v>
      </c>
      <c r="U104" s="31">
        <f t="shared" si="28"/>
        <v>-10</v>
      </c>
      <c r="V104" s="31">
        <v>12101</v>
      </c>
      <c r="W104" s="31">
        <f t="shared" si="28"/>
        <v>87</v>
      </c>
      <c r="X104" s="31">
        <f t="shared" si="28"/>
        <v>2873</v>
      </c>
      <c r="Y104" s="32">
        <f>SUM(Y105,Y108:Y109,Y112)</f>
        <v>139</v>
      </c>
      <c r="Z104" s="32">
        <f>SUM(Z105,Z108:Z109,Z112)</f>
        <v>-20</v>
      </c>
      <c r="AA104" s="33"/>
    </row>
    <row r="105" spans="1:27" s="80" customFormat="1" ht="11.4">
      <c r="A105" s="65">
        <v>1</v>
      </c>
      <c r="B105" s="35" t="s">
        <v>158</v>
      </c>
      <c r="C105" s="36">
        <v>7061</v>
      </c>
      <c r="D105" s="36">
        <v>21</v>
      </c>
      <c r="E105" s="36">
        <v>0</v>
      </c>
      <c r="F105" s="36">
        <v>21</v>
      </c>
      <c r="G105" s="36">
        <v>538</v>
      </c>
      <c r="H105" s="37">
        <v>42</v>
      </c>
      <c r="I105" s="36">
        <v>1000</v>
      </c>
      <c r="J105" s="36">
        <v>8061</v>
      </c>
      <c r="K105" s="37">
        <v>21</v>
      </c>
      <c r="L105" s="37">
        <v>0</v>
      </c>
      <c r="M105" s="36">
        <v>0</v>
      </c>
      <c r="N105" s="36">
        <v>21</v>
      </c>
      <c r="O105" s="36">
        <v>562</v>
      </c>
      <c r="P105" s="37">
        <v>44</v>
      </c>
      <c r="Q105" s="38">
        <v>-2</v>
      </c>
      <c r="R105" s="36">
        <v>0</v>
      </c>
      <c r="S105" s="36">
        <v>8061</v>
      </c>
      <c r="T105" s="37">
        <v>23</v>
      </c>
      <c r="U105" s="37">
        <v>-2</v>
      </c>
      <c r="V105" s="36">
        <v>0</v>
      </c>
      <c r="W105" s="36">
        <v>23</v>
      </c>
      <c r="X105" s="36">
        <v>636</v>
      </c>
      <c r="Y105" s="37">
        <v>51</v>
      </c>
      <c r="Z105" s="37">
        <v>-7</v>
      </c>
      <c r="AA105" s="39"/>
    </row>
    <row r="106" spans="1:27">
      <c r="A106" s="7"/>
      <c r="B106" s="113" t="s">
        <v>159</v>
      </c>
      <c r="C106" s="106">
        <v>4606</v>
      </c>
      <c r="D106" s="36">
        <v>15</v>
      </c>
      <c r="E106" s="84"/>
      <c r="F106" s="107">
        <v>15</v>
      </c>
      <c r="G106" s="44">
        <v>402</v>
      </c>
      <c r="H106" s="45">
        <v>32</v>
      </c>
      <c r="I106" s="44">
        <v>1000</v>
      </c>
      <c r="J106" s="44">
        <v>5606</v>
      </c>
      <c r="K106" s="37">
        <v>15</v>
      </c>
      <c r="L106" s="37">
        <v>0</v>
      </c>
      <c r="M106" s="44"/>
      <c r="N106" s="44">
        <v>15</v>
      </c>
      <c r="O106" s="44">
        <v>390</v>
      </c>
      <c r="P106" s="45">
        <v>31</v>
      </c>
      <c r="Q106" s="38"/>
      <c r="R106" s="44"/>
      <c r="S106" s="49">
        <v>5606</v>
      </c>
      <c r="T106" s="37">
        <v>17</v>
      </c>
      <c r="U106" s="37">
        <v>-2</v>
      </c>
      <c r="V106" s="44"/>
      <c r="W106" s="44">
        <v>17</v>
      </c>
      <c r="X106" s="44">
        <v>461</v>
      </c>
      <c r="Y106" s="45">
        <v>38</v>
      </c>
      <c r="Z106" s="46"/>
      <c r="AA106" s="111"/>
    </row>
    <row r="107" spans="1:27">
      <c r="A107" s="81"/>
      <c r="B107" s="113" t="s">
        <v>160</v>
      </c>
      <c r="C107" s="106">
        <v>2455</v>
      </c>
      <c r="D107" s="36">
        <v>6</v>
      </c>
      <c r="E107" s="84"/>
      <c r="F107" s="107">
        <v>6</v>
      </c>
      <c r="G107" s="44">
        <v>136</v>
      </c>
      <c r="H107" s="45">
        <v>10</v>
      </c>
      <c r="I107" s="44"/>
      <c r="J107" s="44">
        <v>2455</v>
      </c>
      <c r="K107" s="37">
        <v>6</v>
      </c>
      <c r="L107" s="37">
        <v>0</v>
      </c>
      <c r="M107" s="44"/>
      <c r="N107" s="44">
        <v>6</v>
      </c>
      <c r="O107" s="44">
        <v>172</v>
      </c>
      <c r="P107" s="45">
        <v>13</v>
      </c>
      <c r="Q107" s="38"/>
      <c r="R107" s="44"/>
      <c r="S107" s="49">
        <v>2455</v>
      </c>
      <c r="T107" s="37">
        <v>6</v>
      </c>
      <c r="U107" s="37">
        <v>0</v>
      </c>
      <c r="V107" s="44"/>
      <c r="W107" s="44">
        <v>6</v>
      </c>
      <c r="X107" s="44">
        <v>175</v>
      </c>
      <c r="Y107" s="45">
        <v>13</v>
      </c>
      <c r="Z107" s="46"/>
      <c r="AA107" s="111"/>
    </row>
    <row r="108" spans="1:27">
      <c r="A108" s="81"/>
      <c r="B108" s="66" t="s">
        <v>62</v>
      </c>
      <c r="C108" s="106"/>
      <c r="D108" s="36"/>
      <c r="E108" s="84"/>
      <c r="F108" s="107">
        <v>7</v>
      </c>
      <c r="G108" s="44">
        <v>115</v>
      </c>
      <c r="H108" s="45"/>
      <c r="I108" s="44"/>
      <c r="J108" s="44"/>
      <c r="K108" s="37"/>
      <c r="L108" s="37"/>
      <c r="M108" s="44"/>
      <c r="N108" s="44">
        <v>7</v>
      </c>
      <c r="O108" s="44">
        <v>135</v>
      </c>
      <c r="P108" s="45"/>
      <c r="Q108" s="38"/>
      <c r="R108" s="44"/>
      <c r="S108" s="49"/>
      <c r="T108" s="37"/>
      <c r="U108" s="37"/>
      <c r="V108" s="44"/>
      <c r="W108" s="44">
        <v>9</v>
      </c>
      <c r="X108" s="44">
        <v>220</v>
      </c>
      <c r="Y108" s="45"/>
      <c r="Z108" s="46"/>
      <c r="AA108" s="111"/>
    </row>
    <row r="109" spans="1:27" s="75" customFormat="1">
      <c r="A109" s="65">
        <v>2</v>
      </c>
      <c r="B109" s="120" t="s">
        <v>161</v>
      </c>
      <c r="C109" s="67">
        <v>20188.400000000001</v>
      </c>
      <c r="D109" s="36">
        <v>28</v>
      </c>
      <c r="E109" s="67">
        <v>0</v>
      </c>
      <c r="F109" s="67">
        <v>28</v>
      </c>
      <c r="G109" s="67">
        <v>926</v>
      </c>
      <c r="H109" s="118">
        <v>37</v>
      </c>
      <c r="I109" s="67">
        <v>0</v>
      </c>
      <c r="J109" s="67">
        <v>17000</v>
      </c>
      <c r="K109" s="37">
        <v>29</v>
      </c>
      <c r="L109" s="37">
        <v>-1</v>
      </c>
      <c r="M109" s="67">
        <v>0</v>
      </c>
      <c r="N109" s="67">
        <v>29</v>
      </c>
      <c r="O109" s="67">
        <v>1001</v>
      </c>
      <c r="P109" s="118">
        <v>44</v>
      </c>
      <c r="Q109" s="38">
        <v>-7</v>
      </c>
      <c r="R109" s="67">
        <v>0</v>
      </c>
      <c r="S109" s="67">
        <v>17000</v>
      </c>
      <c r="T109" s="37">
        <v>35</v>
      </c>
      <c r="U109" s="37">
        <v>-6</v>
      </c>
      <c r="V109" s="67">
        <v>0</v>
      </c>
      <c r="W109" s="67">
        <v>35</v>
      </c>
      <c r="X109" s="67">
        <v>1213</v>
      </c>
      <c r="Y109" s="118">
        <v>54</v>
      </c>
      <c r="Z109" s="37">
        <v>-10</v>
      </c>
      <c r="AA109" s="99"/>
    </row>
    <row r="110" spans="1:27">
      <c r="A110" s="7"/>
      <c r="B110" s="113" t="s">
        <v>159</v>
      </c>
      <c r="C110" s="106">
        <v>3188.4</v>
      </c>
      <c r="D110" s="36">
        <v>28</v>
      </c>
      <c r="E110" s="84"/>
      <c r="F110" s="107">
        <v>28</v>
      </c>
      <c r="G110" s="49">
        <v>926</v>
      </c>
      <c r="H110" s="86">
        <v>36</v>
      </c>
      <c r="I110" s="49"/>
      <c r="J110" s="44"/>
      <c r="K110" s="37">
        <v>0</v>
      </c>
      <c r="L110" s="37">
        <v>28</v>
      </c>
      <c r="M110" s="49"/>
      <c r="N110" s="44"/>
      <c r="O110" s="44"/>
      <c r="P110" s="45"/>
      <c r="Q110" s="38"/>
      <c r="R110" s="44"/>
      <c r="S110" s="49"/>
      <c r="T110" s="37">
        <v>0</v>
      </c>
      <c r="U110" s="37">
        <v>0</v>
      </c>
      <c r="V110" s="49"/>
      <c r="W110" s="44"/>
      <c r="X110" s="44"/>
      <c r="Y110" s="45"/>
      <c r="Z110" s="46"/>
      <c r="AA110" s="102" t="s">
        <v>162</v>
      </c>
    </row>
    <row r="111" spans="1:27">
      <c r="A111" s="81"/>
      <c r="B111" s="113" t="s">
        <v>163</v>
      </c>
      <c r="C111" s="106">
        <v>17000</v>
      </c>
      <c r="D111" s="36">
        <v>0</v>
      </c>
      <c r="E111" s="84"/>
      <c r="F111" s="107"/>
      <c r="G111" s="49"/>
      <c r="H111" s="86"/>
      <c r="I111" s="49"/>
      <c r="J111" s="44">
        <v>17000</v>
      </c>
      <c r="K111" s="37">
        <v>29</v>
      </c>
      <c r="L111" s="37">
        <v>-29</v>
      </c>
      <c r="M111" s="49"/>
      <c r="N111" s="44">
        <v>29</v>
      </c>
      <c r="O111" s="44">
        <v>1001</v>
      </c>
      <c r="P111" s="45"/>
      <c r="Q111" s="38"/>
      <c r="R111" s="44"/>
      <c r="S111" s="49">
        <v>17000</v>
      </c>
      <c r="T111" s="37">
        <v>35</v>
      </c>
      <c r="U111" s="37">
        <v>-6</v>
      </c>
      <c r="V111" s="49"/>
      <c r="W111" s="44">
        <v>35</v>
      </c>
      <c r="X111" s="44">
        <v>1213</v>
      </c>
      <c r="Y111" s="45"/>
      <c r="Z111" s="46"/>
      <c r="AA111" s="87" t="s">
        <v>132</v>
      </c>
    </row>
    <row r="112" spans="1:27" s="75" customFormat="1">
      <c r="A112" s="65">
        <v>3</v>
      </c>
      <c r="B112" s="76" t="s">
        <v>164</v>
      </c>
      <c r="C112" s="67">
        <v>7700</v>
      </c>
      <c r="D112" s="36">
        <v>16</v>
      </c>
      <c r="E112" s="68"/>
      <c r="F112" s="69">
        <v>16</v>
      </c>
      <c r="G112" s="70">
        <v>628</v>
      </c>
      <c r="H112" s="71">
        <v>24</v>
      </c>
      <c r="I112" s="70">
        <v>500</v>
      </c>
      <c r="J112" s="72">
        <v>8200</v>
      </c>
      <c r="K112" s="37">
        <v>18</v>
      </c>
      <c r="L112" s="37">
        <v>-2</v>
      </c>
      <c r="M112" s="70"/>
      <c r="N112" s="72">
        <v>18</v>
      </c>
      <c r="O112" s="72">
        <v>731</v>
      </c>
      <c r="P112" s="73">
        <v>31</v>
      </c>
      <c r="Q112" s="38">
        <v>-7</v>
      </c>
      <c r="R112" s="72"/>
      <c r="S112" s="70">
        <v>8200</v>
      </c>
      <c r="T112" s="37">
        <v>20</v>
      </c>
      <c r="U112" s="37">
        <v>-2</v>
      </c>
      <c r="V112" s="70"/>
      <c r="W112" s="72">
        <v>20</v>
      </c>
      <c r="X112" s="72">
        <v>804</v>
      </c>
      <c r="Y112" s="73">
        <v>34</v>
      </c>
      <c r="Z112" s="37">
        <v>-3</v>
      </c>
      <c r="AA112" s="91"/>
    </row>
    <row r="113" spans="1:27" s="24" customFormat="1" ht="11.4">
      <c r="A113" s="29" t="s">
        <v>165</v>
      </c>
      <c r="B113" s="30" t="s">
        <v>166</v>
      </c>
      <c r="C113" s="31">
        <f>SUM(C114,C118:C120)</f>
        <v>25794.2</v>
      </c>
      <c r="D113" s="31">
        <f>SUM(D114,D118:D120)</f>
        <v>71</v>
      </c>
      <c r="E113" s="31">
        <v>10598</v>
      </c>
      <c r="F113" s="31">
        <f>SUM(F114,F118:F120)</f>
        <v>76</v>
      </c>
      <c r="G113" s="31">
        <f t="shared" ref="G113:X113" si="29">SUM(G114,G118:G120)</f>
        <v>2410</v>
      </c>
      <c r="H113" s="32">
        <f t="shared" si="29"/>
        <v>106</v>
      </c>
      <c r="I113" s="31">
        <f t="shared" si="29"/>
        <v>6700</v>
      </c>
      <c r="J113" s="31">
        <f t="shared" si="29"/>
        <v>29196.6</v>
      </c>
      <c r="K113" s="31">
        <f t="shared" si="29"/>
        <v>72</v>
      </c>
      <c r="L113" s="31">
        <f t="shared" si="29"/>
        <v>-1</v>
      </c>
      <c r="M113" s="31">
        <v>11073</v>
      </c>
      <c r="N113" s="31">
        <f t="shared" si="29"/>
        <v>77</v>
      </c>
      <c r="O113" s="31">
        <f t="shared" si="29"/>
        <v>2576</v>
      </c>
      <c r="P113" s="32">
        <f>SUM(P114,P118:P120)</f>
        <v>129.49270559343393</v>
      </c>
      <c r="Q113" s="32">
        <f t="shared" si="29"/>
        <v>-23.492705593433939</v>
      </c>
      <c r="R113" s="31">
        <f t="shared" si="29"/>
        <v>0</v>
      </c>
      <c r="S113" s="31">
        <f t="shared" si="29"/>
        <v>29196.6</v>
      </c>
      <c r="T113" s="31">
        <f t="shared" si="29"/>
        <v>81</v>
      </c>
      <c r="U113" s="31">
        <f t="shared" si="29"/>
        <v>-9</v>
      </c>
      <c r="V113" s="31">
        <v>13413</v>
      </c>
      <c r="W113" s="31">
        <f t="shared" si="29"/>
        <v>86</v>
      </c>
      <c r="X113" s="31">
        <f t="shared" si="29"/>
        <v>3026</v>
      </c>
      <c r="Y113" s="32">
        <f>SUM(Y114,Y118:Y120)</f>
        <v>146</v>
      </c>
      <c r="Z113" s="32">
        <f>SUM(Z114,Z118:Z120)</f>
        <v>-16.507294406566061</v>
      </c>
      <c r="AA113" s="33"/>
    </row>
    <row r="114" spans="1:27" s="80" customFormat="1" ht="11.4">
      <c r="A114" s="65">
        <v>1</v>
      </c>
      <c r="B114" s="120" t="s">
        <v>167</v>
      </c>
      <c r="C114" s="36">
        <v>9794.2000000000007</v>
      </c>
      <c r="D114" s="36">
        <v>21</v>
      </c>
      <c r="E114" s="36">
        <v>0</v>
      </c>
      <c r="F114" s="36">
        <v>21</v>
      </c>
      <c r="G114" s="36">
        <v>551</v>
      </c>
      <c r="H114" s="37">
        <v>39</v>
      </c>
      <c r="I114" s="36">
        <v>1000</v>
      </c>
      <c r="J114" s="36">
        <v>7496.6</v>
      </c>
      <c r="K114" s="37">
        <v>21</v>
      </c>
      <c r="L114" s="37">
        <v>0</v>
      </c>
      <c r="M114" s="36">
        <v>0</v>
      </c>
      <c r="N114" s="36">
        <v>21</v>
      </c>
      <c r="O114" s="36">
        <v>574</v>
      </c>
      <c r="P114" s="37">
        <v>47.492705593433939</v>
      </c>
      <c r="Q114" s="38">
        <v>-8.4927055934339393</v>
      </c>
      <c r="R114" s="36">
        <v>0</v>
      </c>
      <c r="S114" s="36">
        <v>7496.6</v>
      </c>
      <c r="T114" s="37">
        <v>23</v>
      </c>
      <c r="U114" s="37">
        <v>-2</v>
      </c>
      <c r="V114" s="36">
        <v>0</v>
      </c>
      <c r="W114" s="36">
        <v>23</v>
      </c>
      <c r="X114" s="36">
        <v>748</v>
      </c>
      <c r="Y114" s="37">
        <v>52</v>
      </c>
      <c r="Z114" s="37">
        <v>-4.5072944065660607</v>
      </c>
      <c r="AA114" s="39"/>
    </row>
    <row r="115" spans="1:27">
      <c r="A115" s="7"/>
      <c r="B115" s="113" t="s">
        <v>168</v>
      </c>
      <c r="C115" s="106">
        <v>4496.6000000000004</v>
      </c>
      <c r="D115" s="36">
        <v>13</v>
      </c>
      <c r="E115" s="129"/>
      <c r="F115" s="107">
        <v>13</v>
      </c>
      <c r="G115" s="44">
        <v>366</v>
      </c>
      <c r="H115" s="45">
        <v>25</v>
      </c>
      <c r="I115" s="44">
        <v>1000</v>
      </c>
      <c r="J115" s="44">
        <v>5496.6</v>
      </c>
      <c r="K115" s="37">
        <v>16</v>
      </c>
      <c r="L115" s="37">
        <v>-3</v>
      </c>
      <c r="M115" s="44"/>
      <c r="N115" s="44">
        <v>16</v>
      </c>
      <c r="O115" s="44">
        <v>439</v>
      </c>
      <c r="P115" s="45">
        <v>36</v>
      </c>
      <c r="Q115" s="38"/>
      <c r="R115" s="44"/>
      <c r="S115" s="49">
        <v>5496.6</v>
      </c>
      <c r="T115" s="37">
        <v>20</v>
      </c>
      <c r="U115" s="37">
        <v>-4</v>
      </c>
      <c r="V115" s="44"/>
      <c r="W115" s="44">
        <v>20</v>
      </c>
      <c r="X115" s="44">
        <v>650</v>
      </c>
      <c r="Y115" s="45">
        <v>45</v>
      </c>
      <c r="Z115" s="46"/>
      <c r="AA115" s="87"/>
    </row>
    <row r="116" spans="1:27">
      <c r="A116" s="81"/>
      <c r="B116" s="130" t="s">
        <v>169</v>
      </c>
      <c r="C116" s="106">
        <v>2000</v>
      </c>
      <c r="D116" s="36">
        <v>5</v>
      </c>
      <c r="E116" s="129"/>
      <c r="F116" s="107">
        <v>5</v>
      </c>
      <c r="G116" s="44">
        <v>106</v>
      </c>
      <c r="H116" s="45">
        <v>8</v>
      </c>
      <c r="I116" s="44"/>
      <c r="J116" s="44">
        <v>2000</v>
      </c>
      <c r="K116" s="37">
        <v>5</v>
      </c>
      <c r="L116" s="37">
        <v>0</v>
      </c>
      <c r="M116" s="44"/>
      <c r="N116" s="44">
        <v>5</v>
      </c>
      <c r="O116" s="44">
        <v>135</v>
      </c>
      <c r="P116" s="45">
        <v>11.492705593433937</v>
      </c>
      <c r="Q116" s="38"/>
      <c r="R116" s="44"/>
      <c r="S116" s="49">
        <v>2000</v>
      </c>
      <c r="T116" s="37">
        <v>3</v>
      </c>
      <c r="U116" s="37">
        <v>2</v>
      </c>
      <c r="V116" s="44"/>
      <c r="W116" s="44">
        <v>3</v>
      </c>
      <c r="X116" s="44">
        <v>98</v>
      </c>
      <c r="Y116" s="45">
        <v>7</v>
      </c>
      <c r="Z116" s="46"/>
      <c r="AA116" s="87"/>
    </row>
    <row r="117" spans="1:27">
      <c r="A117" s="81"/>
      <c r="B117" s="130" t="s">
        <v>170</v>
      </c>
      <c r="C117" s="106">
        <v>3297.6</v>
      </c>
      <c r="D117" s="36">
        <v>3</v>
      </c>
      <c r="E117" s="129"/>
      <c r="F117" s="107">
        <v>3</v>
      </c>
      <c r="G117" s="44">
        <v>79</v>
      </c>
      <c r="H117" s="45">
        <v>6</v>
      </c>
      <c r="I117" s="44"/>
      <c r="J117" s="44"/>
      <c r="K117" s="37">
        <v>0</v>
      </c>
      <c r="L117" s="37">
        <v>3</v>
      </c>
      <c r="M117" s="44"/>
      <c r="N117" s="44"/>
      <c r="O117" s="44"/>
      <c r="P117" s="45"/>
      <c r="Q117" s="38"/>
      <c r="R117" s="44"/>
      <c r="S117" s="49"/>
      <c r="T117" s="37">
        <v>0</v>
      </c>
      <c r="U117" s="37">
        <v>0</v>
      </c>
      <c r="V117" s="44"/>
      <c r="W117" s="44"/>
      <c r="X117" s="44"/>
      <c r="Y117" s="45"/>
      <c r="Z117" s="46"/>
      <c r="AA117" s="102" t="s">
        <v>171</v>
      </c>
    </row>
    <row r="118" spans="1:27">
      <c r="A118" s="81"/>
      <c r="B118" s="66" t="s">
        <v>62</v>
      </c>
      <c r="C118" s="106"/>
      <c r="D118" s="36"/>
      <c r="E118" s="129"/>
      <c r="F118" s="107">
        <v>5</v>
      </c>
      <c r="G118" s="44">
        <v>83</v>
      </c>
      <c r="H118" s="45"/>
      <c r="I118" s="44"/>
      <c r="J118" s="44"/>
      <c r="K118" s="37"/>
      <c r="L118" s="37"/>
      <c r="M118" s="44"/>
      <c r="N118" s="44">
        <v>5</v>
      </c>
      <c r="O118" s="44">
        <v>100</v>
      </c>
      <c r="P118" s="45"/>
      <c r="Q118" s="38">
        <v>0</v>
      </c>
      <c r="R118" s="44"/>
      <c r="S118" s="49"/>
      <c r="T118" s="37"/>
      <c r="U118" s="37"/>
      <c r="V118" s="44"/>
      <c r="W118" s="44">
        <v>5</v>
      </c>
      <c r="X118" s="44">
        <v>125</v>
      </c>
      <c r="Y118" s="45"/>
      <c r="Z118" s="46"/>
      <c r="AA118" s="87"/>
    </row>
    <row r="119" spans="1:27" s="75" customFormat="1">
      <c r="A119" s="65">
        <v>2</v>
      </c>
      <c r="B119" s="120" t="s">
        <v>172</v>
      </c>
      <c r="C119" s="67">
        <v>9100</v>
      </c>
      <c r="D119" s="36">
        <v>31</v>
      </c>
      <c r="E119" s="131"/>
      <c r="F119" s="69">
        <v>31</v>
      </c>
      <c r="G119" s="70">
        <v>1026</v>
      </c>
      <c r="H119" s="71">
        <v>39</v>
      </c>
      <c r="I119" s="70">
        <v>4200</v>
      </c>
      <c r="J119" s="72">
        <v>13300</v>
      </c>
      <c r="K119" s="37">
        <v>31</v>
      </c>
      <c r="L119" s="37">
        <v>0</v>
      </c>
      <c r="M119" s="70"/>
      <c r="N119" s="72">
        <v>31</v>
      </c>
      <c r="O119" s="72">
        <v>1072</v>
      </c>
      <c r="P119" s="73">
        <v>47</v>
      </c>
      <c r="Q119" s="38">
        <v>-8</v>
      </c>
      <c r="R119" s="72"/>
      <c r="S119" s="70">
        <v>13300</v>
      </c>
      <c r="T119" s="37">
        <v>37</v>
      </c>
      <c r="U119" s="37">
        <v>-6</v>
      </c>
      <c r="V119" s="70"/>
      <c r="W119" s="72">
        <v>37</v>
      </c>
      <c r="X119" s="72">
        <v>1298</v>
      </c>
      <c r="Y119" s="73">
        <v>57</v>
      </c>
      <c r="Z119" s="37">
        <v>-10</v>
      </c>
      <c r="AA119" s="91"/>
    </row>
    <row r="120" spans="1:27" s="75" customFormat="1">
      <c r="A120" s="65">
        <v>3</v>
      </c>
      <c r="B120" s="76" t="s">
        <v>173</v>
      </c>
      <c r="C120" s="67">
        <v>6900</v>
      </c>
      <c r="D120" s="36">
        <v>19</v>
      </c>
      <c r="E120" s="131"/>
      <c r="F120" s="69">
        <v>19</v>
      </c>
      <c r="G120" s="70">
        <v>750</v>
      </c>
      <c r="H120" s="71">
        <v>28</v>
      </c>
      <c r="I120" s="70">
        <v>1500</v>
      </c>
      <c r="J120" s="72">
        <v>8400</v>
      </c>
      <c r="K120" s="37">
        <v>20</v>
      </c>
      <c r="L120" s="37">
        <v>-1</v>
      </c>
      <c r="M120" s="70"/>
      <c r="N120" s="72">
        <v>20</v>
      </c>
      <c r="O120" s="72">
        <v>830</v>
      </c>
      <c r="P120" s="73">
        <v>35</v>
      </c>
      <c r="Q120" s="38">
        <v>-7</v>
      </c>
      <c r="R120" s="72"/>
      <c r="S120" s="70">
        <v>8400</v>
      </c>
      <c r="T120" s="37">
        <v>21</v>
      </c>
      <c r="U120" s="37">
        <v>-1</v>
      </c>
      <c r="V120" s="70"/>
      <c r="W120" s="72">
        <v>21</v>
      </c>
      <c r="X120" s="72">
        <v>855</v>
      </c>
      <c r="Y120" s="73">
        <v>37</v>
      </c>
      <c r="Z120" s="37">
        <v>-2</v>
      </c>
      <c r="AA120" s="91"/>
    </row>
    <row r="121" spans="1:27" s="24" customFormat="1" ht="11.4">
      <c r="A121" s="29" t="s">
        <v>174</v>
      </c>
      <c r="B121" s="30" t="s">
        <v>175</v>
      </c>
      <c r="C121" s="31">
        <f>SUM(C122,C127:C129,C132)</f>
        <v>33590.9</v>
      </c>
      <c r="D121" s="31">
        <f>SUM(D122,D127:D129,D132)</f>
        <v>94</v>
      </c>
      <c r="E121" s="31">
        <v>12626</v>
      </c>
      <c r="F121" s="31">
        <f t="shared" ref="F121:L121" si="30">SUM(F122,F127:F129,F132)</f>
        <v>99</v>
      </c>
      <c r="G121" s="31">
        <f t="shared" si="30"/>
        <v>3058</v>
      </c>
      <c r="H121" s="31">
        <f t="shared" si="30"/>
        <v>132</v>
      </c>
      <c r="I121" s="31">
        <f t="shared" si="30"/>
        <v>8000</v>
      </c>
      <c r="J121" s="31">
        <f t="shared" si="30"/>
        <v>41590.9</v>
      </c>
      <c r="K121" s="31">
        <f t="shared" si="30"/>
        <v>90</v>
      </c>
      <c r="L121" s="31">
        <f t="shared" si="30"/>
        <v>4</v>
      </c>
      <c r="M121" s="31">
        <v>13056</v>
      </c>
      <c r="N121" s="31">
        <f>SUM(N122,N127:N129,N132)</f>
        <v>102</v>
      </c>
      <c r="O121" s="31">
        <f t="shared" ref="O121:Q121" si="31">SUM(O122,O127:O129,O132)</f>
        <v>3349</v>
      </c>
      <c r="P121" s="31">
        <f t="shared" si="31"/>
        <v>159.65002245932908</v>
      </c>
      <c r="Q121" s="31">
        <f t="shared" si="31"/>
        <v>-27.650022459329087</v>
      </c>
      <c r="R121" s="31">
        <f t="shared" ref="R121" si="32">SUM(R122,R128:R129,R132)</f>
        <v>0</v>
      </c>
      <c r="S121" s="31">
        <f>SUM(S122,S127:S129,S132)</f>
        <v>38855.300000000003</v>
      </c>
      <c r="T121" s="31">
        <f t="shared" ref="T121:U121" si="33">SUM(T122,T127:T129,T132)</f>
        <v>92</v>
      </c>
      <c r="U121" s="31">
        <f t="shared" si="33"/>
        <v>-2</v>
      </c>
      <c r="V121" s="31">
        <v>15815</v>
      </c>
      <c r="W121" s="31">
        <f t="shared" ref="W121:Z121" si="34">SUM(W122,W127:W129,W132)</f>
        <v>106</v>
      </c>
      <c r="X121" s="31">
        <f>SUM(X122,X127:X129,X132)</f>
        <v>3597</v>
      </c>
      <c r="Y121" s="31">
        <f t="shared" si="34"/>
        <v>165</v>
      </c>
      <c r="Z121" s="31">
        <f t="shared" si="34"/>
        <v>-5.3499775406709134</v>
      </c>
      <c r="AA121" s="33"/>
    </row>
    <row r="122" spans="1:27" s="133" customFormat="1" ht="11.4">
      <c r="A122" s="65">
        <v>1</v>
      </c>
      <c r="B122" s="120" t="s">
        <v>176</v>
      </c>
      <c r="C122" s="36">
        <v>8891.9</v>
      </c>
      <c r="D122" s="36">
        <v>25</v>
      </c>
      <c r="E122" s="36">
        <v>0</v>
      </c>
      <c r="F122" s="36">
        <v>25</v>
      </c>
      <c r="G122" s="36">
        <v>602</v>
      </c>
      <c r="H122" s="37">
        <v>47</v>
      </c>
      <c r="I122" s="36">
        <v>5000</v>
      </c>
      <c r="J122" s="36">
        <v>13891.9</v>
      </c>
      <c r="K122" s="37">
        <v>25</v>
      </c>
      <c r="L122" s="37">
        <v>0</v>
      </c>
      <c r="M122" s="36">
        <v>0</v>
      </c>
      <c r="N122" s="36">
        <v>25</v>
      </c>
      <c r="O122" s="36">
        <v>649</v>
      </c>
      <c r="P122" s="37">
        <v>54.650022459329087</v>
      </c>
      <c r="Q122" s="38">
        <v>-7.6500224593290866</v>
      </c>
      <c r="R122" s="36">
        <v>0</v>
      </c>
      <c r="S122" s="36">
        <v>11156.3</v>
      </c>
      <c r="T122" s="37">
        <v>26</v>
      </c>
      <c r="U122" s="37">
        <v>-1</v>
      </c>
      <c r="V122" s="36">
        <v>0</v>
      </c>
      <c r="W122" s="36">
        <v>26</v>
      </c>
      <c r="X122" s="36">
        <v>780</v>
      </c>
      <c r="Y122" s="37">
        <v>58</v>
      </c>
      <c r="Z122" s="37">
        <v>-3.3499775406709134</v>
      </c>
      <c r="AA122" s="132"/>
    </row>
    <row r="123" spans="1:27" s="134" customFormat="1">
      <c r="B123" s="113" t="s">
        <v>177</v>
      </c>
      <c r="C123" s="106">
        <v>4500</v>
      </c>
      <c r="D123" s="36">
        <v>9</v>
      </c>
      <c r="E123" s="129"/>
      <c r="F123" s="93">
        <v>9</v>
      </c>
      <c r="G123" s="44">
        <v>227</v>
      </c>
      <c r="H123" s="45">
        <v>19</v>
      </c>
      <c r="I123" s="44">
        <v>5000</v>
      </c>
      <c r="J123" s="44">
        <v>9500</v>
      </c>
      <c r="K123" s="37">
        <v>10</v>
      </c>
      <c r="L123" s="37">
        <v>-1</v>
      </c>
      <c r="M123" s="44"/>
      <c r="N123" s="44">
        <v>10</v>
      </c>
      <c r="O123" s="44">
        <v>255</v>
      </c>
      <c r="P123" s="45">
        <v>22</v>
      </c>
      <c r="Q123" s="38"/>
      <c r="R123" s="44"/>
      <c r="S123" s="49">
        <v>9500</v>
      </c>
      <c r="T123" s="37">
        <v>18</v>
      </c>
      <c r="U123" s="37">
        <v>-8</v>
      </c>
      <c r="V123" s="44"/>
      <c r="W123" s="44">
        <v>18</v>
      </c>
      <c r="X123" s="44">
        <v>540</v>
      </c>
      <c r="Y123" s="45">
        <v>40</v>
      </c>
      <c r="Z123" s="46"/>
      <c r="AA123" s="111"/>
    </row>
    <row r="124" spans="1:27" s="134" customFormat="1">
      <c r="A124" s="81"/>
      <c r="B124" s="130" t="s">
        <v>178</v>
      </c>
      <c r="C124" s="106">
        <v>1656.3</v>
      </c>
      <c r="D124" s="36">
        <v>6</v>
      </c>
      <c r="E124" s="129"/>
      <c r="F124" s="93">
        <v>6</v>
      </c>
      <c r="G124" s="44">
        <v>123</v>
      </c>
      <c r="H124" s="45">
        <v>12</v>
      </c>
      <c r="I124" s="44"/>
      <c r="J124" s="44">
        <v>1656.3</v>
      </c>
      <c r="K124" s="37">
        <v>6</v>
      </c>
      <c r="L124" s="37">
        <v>0</v>
      </c>
      <c r="M124" s="44"/>
      <c r="N124" s="44">
        <v>6</v>
      </c>
      <c r="O124" s="44">
        <v>143</v>
      </c>
      <c r="P124" s="45">
        <v>13.650022459329087</v>
      </c>
      <c r="Q124" s="38"/>
      <c r="R124" s="44"/>
      <c r="S124" s="49">
        <v>1656.3</v>
      </c>
      <c r="T124" s="37">
        <v>8</v>
      </c>
      <c r="U124" s="37">
        <v>-2</v>
      </c>
      <c r="V124" s="44"/>
      <c r="W124" s="44">
        <v>8</v>
      </c>
      <c r="X124" s="44">
        <v>240</v>
      </c>
      <c r="Y124" s="45">
        <v>18</v>
      </c>
      <c r="Z124" s="46"/>
      <c r="AA124" s="111"/>
    </row>
    <row r="125" spans="1:27" s="134" customFormat="1">
      <c r="A125" s="81"/>
      <c r="B125" s="130" t="s">
        <v>179</v>
      </c>
      <c r="C125" s="106">
        <v>1536</v>
      </c>
      <c r="D125" s="36">
        <v>6</v>
      </c>
      <c r="E125" s="129"/>
      <c r="F125" s="93">
        <v>6</v>
      </c>
      <c r="G125" s="44">
        <v>155</v>
      </c>
      <c r="H125" s="45">
        <v>9</v>
      </c>
      <c r="I125" s="44"/>
      <c r="J125" s="44">
        <v>1536</v>
      </c>
      <c r="K125" s="37">
        <v>6</v>
      </c>
      <c r="L125" s="37">
        <v>0</v>
      </c>
      <c r="M125" s="44"/>
      <c r="N125" s="44">
        <v>6</v>
      </c>
      <c r="O125" s="44">
        <v>163</v>
      </c>
      <c r="P125" s="45">
        <v>13</v>
      </c>
      <c r="Q125" s="38"/>
      <c r="R125" s="44"/>
      <c r="S125" s="49"/>
      <c r="T125" s="37">
        <v>0</v>
      </c>
      <c r="U125" s="37">
        <v>6</v>
      </c>
      <c r="V125" s="44"/>
      <c r="W125" s="44"/>
      <c r="X125" s="44"/>
      <c r="Y125" s="45"/>
      <c r="Z125" s="46"/>
      <c r="AA125" s="473" t="s">
        <v>180</v>
      </c>
    </row>
    <row r="126" spans="1:27" s="134" customFormat="1">
      <c r="A126" s="81"/>
      <c r="B126" s="130" t="s">
        <v>181</v>
      </c>
      <c r="C126" s="106">
        <v>1199.5999999999999</v>
      </c>
      <c r="D126" s="36">
        <v>4</v>
      </c>
      <c r="E126" s="129"/>
      <c r="F126" s="93">
        <v>4</v>
      </c>
      <c r="G126" s="44">
        <v>97</v>
      </c>
      <c r="H126" s="45">
        <v>7</v>
      </c>
      <c r="I126" s="44"/>
      <c r="J126" s="44">
        <v>1199.5999999999999</v>
      </c>
      <c r="K126" s="37">
        <v>3</v>
      </c>
      <c r="L126" s="37">
        <v>1</v>
      </c>
      <c r="M126" s="44"/>
      <c r="N126" s="44">
        <v>3</v>
      </c>
      <c r="O126" s="44">
        <v>88</v>
      </c>
      <c r="P126" s="45">
        <v>6</v>
      </c>
      <c r="Q126" s="38"/>
      <c r="R126" s="44"/>
      <c r="S126" s="49"/>
      <c r="T126" s="37">
        <v>0</v>
      </c>
      <c r="U126" s="37">
        <v>3</v>
      </c>
      <c r="V126" s="44"/>
      <c r="W126" s="44"/>
      <c r="X126" s="44"/>
      <c r="Y126" s="45"/>
      <c r="Z126" s="46"/>
      <c r="AA126" s="474"/>
    </row>
    <row r="127" spans="1:27" s="136" customFormat="1">
      <c r="A127" s="65">
        <v>2</v>
      </c>
      <c r="B127" s="120" t="s">
        <v>182</v>
      </c>
      <c r="C127" s="67">
        <v>7200</v>
      </c>
      <c r="D127" s="36"/>
      <c r="E127" s="131"/>
      <c r="F127" s="135">
        <v>5</v>
      </c>
      <c r="G127" s="72">
        <v>103</v>
      </c>
      <c r="H127" s="73"/>
      <c r="I127" s="72"/>
      <c r="J127" s="72">
        <v>7200</v>
      </c>
      <c r="K127" s="37"/>
      <c r="L127" s="37"/>
      <c r="M127" s="72"/>
      <c r="N127" s="72">
        <v>8</v>
      </c>
      <c r="O127" s="72">
        <v>209</v>
      </c>
      <c r="P127" s="73"/>
      <c r="Q127" s="38"/>
      <c r="R127" s="72"/>
      <c r="S127" s="70">
        <v>7200</v>
      </c>
      <c r="T127" s="37"/>
      <c r="U127" s="37"/>
      <c r="V127" s="72"/>
      <c r="W127" s="72">
        <v>7</v>
      </c>
      <c r="X127" s="72">
        <v>195</v>
      </c>
      <c r="Y127" s="73"/>
      <c r="Z127" s="74"/>
      <c r="AA127" s="99"/>
    </row>
    <row r="128" spans="1:27" s="134" customFormat="1">
      <c r="A128" s="81"/>
      <c r="B128" s="66" t="s">
        <v>62</v>
      </c>
      <c r="C128" s="106"/>
      <c r="D128" s="36"/>
      <c r="E128" s="129"/>
      <c r="F128" s="93">
        <v>4</v>
      </c>
      <c r="G128" s="44">
        <v>85</v>
      </c>
      <c r="H128" s="45"/>
      <c r="I128" s="44"/>
      <c r="J128" s="44"/>
      <c r="K128" s="37"/>
      <c r="L128" s="37"/>
      <c r="M128" s="44"/>
      <c r="N128" s="44">
        <v>4</v>
      </c>
      <c r="O128" s="44">
        <v>85</v>
      </c>
      <c r="P128" s="45"/>
      <c r="Q128" s="38">
        <v>0</v>
      </c>
      <c r="R128" s="44"/>
      <c r="S128" s="49"/>
      <c r="T128" s="37"/>
      <c r="U128" s="37"/>
      <c r="V128" s="44"/>
      <c r="W128" s="44">
        <v>7</v>
      </c>
      <c r="X128" s="44">
        <v>175</v>
      </c>
      <c r="Y128" s="45"/>
      <c r="Z128" s="46"/>
      <c r="AA128" s="111"/>
    </row>
    <row r="129" spans="1:27" s="136" customFormat="1">
      <c r="A129" s="65">
        <v>3</v>
      </c>
      <c r="B129" s="120" t="s">
        <v>183</v>
      </c>
      <c r="C129" s="67">
        <v>10325</v>
      </c>
      <c r="D129" s="36">
        <v>41</v>
      </c>
      <c r="E129" s="67">
        <v>0</v>
      </c>
      <c r="F129" s="67">
        <v>41</v>
      </c>
      <c r="G129" s="67">
        <v>1326</v>
      </c>
      <c r="H129" s="118">
        <v>50</v>
      </c>
      <c r="I129" s="67">
        <v>3000</v>
      </c>
      <c r="J129" s="67">
        <v>13325</v>
      </c>
      <c r="K129" s="37">
        <v>39</v>
      </c>
      <c r="L129" s="37">
        <v>2</v>
      </c>
      <c r="M129" s="67">
        <v>0</v>
      </c>
      <c r="N129" s="67">
        <v>39</v>
      </c>
      <c r="O129" s="67">
        <v>1365</v>
      </c>
      <c r="P129" s="118">
        <v>60</v>
      </c>
      <c r="Q129" s="38">
        <v>-10</v>
      </c>
      <c r="R129" s="67">
        <v>0</v>
      </c>
      <c r="S129" s="67">
        <v>13325</v>
      </c>
      <c r="T129" s="37">
        <v>41</v>
      </c>
      <c r="U129" s="37">
        <v>-2</v>
      </c>
      <c r="V129" s="67">
        <v>0</v>
      </c>
      <c r="W129" s="67">
        <v>41</v>
      </c>
      <c r="X129" s="67">
        <v>1434</v>
      </c>
      <c r="Y129" s="118">
        <v>63</v>
      </c>
      <c r="Z129" s="37">
        <v>-3</v>
      </c>
      <c r="AA129" s="99"/>
    </row>
    <row r="130" spans="1:27" s="134" customFormat="1">
      <c r="B130" s="113" t="s">
        <v>177</v>
      </c>
      <c r="C130" s="106">
        <v>6300</v>
      </c>
      <c r="D130" s="36">
        <v>28</v>
      </c>
      <c r="E130" s="129"/>
      <c r="F130" s="93">
        <v>28</v>
      </c>
      <c r="G130" s="49">
        <v>967</v>
      </c>
      <c r="H130" s="86">
        <v>32</v>
      </c>
      <c r="I130" s="49">
        <v>3000</v>
      </c>
      <c r="J130" s="44">
        <v>9300</v>
      </c>
      <c r="K130" s="37">
        <v>29</v>
      </c>
      <c r="L130" s="37">
        <v>-1</v>
      </c>
      <c r="M130" s="49"/>
      <c r="N130" s="44">
        <v>29</v>
      </c>
      <c r="O130" s="44">
        <v>1000</v>
      </c>
      <c r="P130" s="45"/>
      <c r="Q130" s="38"/>
      <c r="R130" s="44"/>
      <c r="S130" s="49">
        <v>9300</v>
      </c>
      <c r="T130" s="37">
        <v>30</v>
      </c>
      <c r="U130" s="37">
        <v>-1</v>
      </c>
      <c r="V130" s="49"/>
      <c r="W130" s="44">
        <v>30</v>
      </c>
      <c r="X130" s="44">
        <v>1035</v>
      </c>
      <c r="Y130" s="45"/>
      <c r="Z130" s="46"/>
      <c r="AA130" s="137"/>
    </row>
    <row r="131" spans="1:27" s="134" customFormat="1">
      <c r="A131" s="81"/>
      <c r="B131" s="130" t="s">
        <v>184</v>
      </c>
      <c r="C131" s="106">
        <v>4025</v>
      </c>
      <c r="D131" s="36">
        <v>13</v>
      </c>
      <c r="E131" s="129"/>
      <c r="F131" s="93">
        <v>13</v>
      </c>
      <c r="G131" s="49">
        <v>359</v>
      </c>
      <c r="H131" s="86">
        <v>17</v>
      </c>
      <c r="I131" s="49"/>
      <c r="J131" s="44">
        <v>4025</v>
      </c>
      <c r="K131" s="37">
        <v>10</v>
      </c>
      <c r="L131" s="37">
        <v>3</v>
      </c>
      <c r="M131" s="49">
        <v>0</v>
      </c>
      <c r="N131" s="44">
        <v>10</v>
      </c>
      <c r="O131" s="44">
        <v>365</v>
      </c>
      <c r="P131" s="45"/>
      <c r="Q131" s="38"/>
      <c r="R131" s="44"/>
      <c r="S131" s="49">
        <v>4025</v>
      </c>
      <c r="T131" s="37">
        <v>11</v>
      </c>
      <c r="U131" s="37">
        <v>-1</v>
      </c>
      <c r="V131" s="49"/>
      <c r="W131" s="44">
        <v>11</v>
      </c>
      <c r="X131" s="44">
        <v>399</v>
      </c>
      <c r="Y131" s="45"/>
      <c r="Z131" s="46"/>
      <c r="AA131" s="138"/>
    </row>
    <row r="132" spans="1:27" s="75" customFormat="1">
      <c r="A132" s="65">
        <v>4</v>
      </c>
      <c r="B132" s="76" t="s">
        <v>185</v>
      </c>
      <c r="C132" s="67">
        <v>7174</v>
      </c>
      <c r="D132" s="36">
        <v>28</v>
      </c>
      <c r="E132" s="131"/>
      <c r="F132" s="135">
        <v>24</v>
      </c>
      <c r="G132" s="70">
        <v>942</v>
      </c>
      <c r="H132" s="71">
        <v>35</v>
      </c>
      <c r="I132" s="70"/>
      <c r="J132" s="72">
        <v>7174</v>
      </c>
      <c r="K132" s="37">
        <v>26</v>
      </c>
      <c r="L132" s="37">
        <v>2</v>
      </c>
      <c r="M132" s="70"/>
      <c r="N132" s="72">
        <v>26</v>
      </c>
      <c r="O132" s="72">
        <v>1041</v>
      </c>
      <c r="P132" s="73">
        <v>45</v>
      </c>
      <c r="Q132" s="38">
        <v>-10</v>
      </c>
      <c r="R132" s="72"/>
      <c r="S132" s="70">
        <v>7174</v>
      </c>
      <c r="T132" s="37">
        <v>25</v>
      </c>
      <c r="U132" s="37">
        <v>1</v>
      </c>
      <c r="V132" s="70"/>
      <c r="W132" s="72">
        <v>25</v>
      </c>
      <c r="X132" s="72">
        <v>1013</v>
      </c>
      <c r="Y132" s="73">
        <v>44</v>
      </c>
      <c r="Z132" s="37">
        <v>1</v>
      </c>
      <c r="AA132" s="139"/>
    </row>
    <row r="133" spans="1:27" s="140" customFormat="1" ht="11.4">
      <c r="A133" s="29" t="s">
        <v>186</v>
      </c>
      <c r="B133" s="30" t="s">
        <v>187</v>
      </c>
      <c r="C133" s="31">
        <f>SUM(C134,C140:C142)</f>
        <v>17580.3</v>
      </c>
      <c r="D133" s="31">
        <f>SUM(D134,D140:D142)</f>
        <v>78</v>
      </c>
      <c r="E133" s="31">
        <v>12119</v>
      </c>
      <c r="F133" s="31">
        <f t="shared" ref="F133:X133" si="35">SUM(F134,F140:F142)</f>
        <v>78</v>
      </c>
      <c r="G133" s="31">
        <f t="shared" si="35"/>
        <v>2702</v>
      </c>
      <c r="H133" s="32">
        <f t="shared" si="35"/>
        <v>115</v>
      </c>
      <c r="I133" s="31">
        <f t="shared" si="35"/>
        <v>18800</v>
      </c>
      <c r="J133" s="31">
        <f t="shared" si="35"/>
        <v>33056.199999999997</v>
      </c>
      <c r="K133" s="31">
        <f t="shared" si="35"/>
        <v>77</v>
      </c>
      <c r="L133" s="31">
        <f t="shared" si="35"/>
        <v>1</v>
      </c>
      <c r="M133" s="31">
        <v>13050</v>
      </c>
      <c r="N133" s="31">
        <f t="shared" si="35"/>
        <v>80</v>
      </c>
      <c r="O133" s="31">
        <f t="shared" si="35"/>
        <v>2783</v>
      </c>
      <c r="P133" s="31">
        <f t="shared" si="35"/>
        <v>137</v>
      </c>
      <c r="Q133" s="31">
        <f t="shared" si="35"/>
        <v>-22</v>
      </c>
      <c r="R133" s="31">
        <f t="shared" si="35"/>
        <v>0</v>
      </c>
      <c r="S133" s="31">
        <f t="shared" si="35"/>
        <v>31300</v>
      </c>
      <c r="T133" s="31">
        <f t="shared" si="35"/>
        <v>86</v>
      </c>
      <c r="U133" s="31">
        <f t="shared" si="35"/>
        <v>-9</v>
      </c>
      <c r="V133" s="31">
        <v>15808</v>
      </c>
      <c r="W133" s="31">
        <f t="shared" si="35"/>
        <v>90</v>
      </c>
      <c r="X133" s="31">
        <f t="shared" si="35"/>
        <v>3103</v>
      </c>
      <c r="Y133" s="32">
        <f>SUM(Y134,Y140:Y142)</f>
        <v>156</v>
      </c>
      <c r="Z133" s="32">
        <f>SUM(Z134,Z140:Z142)</f>
        <v>-19</v>
      </c>
      <c r="AA133" s="33"/>
    </row>
    <row r="134" spans="1:27" s="133" customFormat="1" ht="11.4">
      <c r="A134" s="65">
        <v>1</v>
      </c>
      <c r="B134" s="120" t="s">
        <v>188</v>
      </c>
      <c r="C134" s="36">
        <v>5080.3</v>
      </c>
      <c r="D134" s="36">
        <v>19</v>
      </c>
      <c r="E134" s="36">
        <v>0</v>
      </c>
      <c r="F134" s="36">
        <v>19</v>
      </c>
      <c r="G134" s="36">
        <v>601</v>
      </c>
      <c r="H134" s="37">
        <v>38</v>
      </c>
      <c r="I134" s="36">
        <v>13000</v>
      </c>
      <c r="J134" s="36">
        <v>14756.2</v>
      </c>
      <c r="K134" s="37">
        <v>20</v>
      </c>
      <c r="L134" s="37">
        <v>-1</v>
      </c>
      <c r="M134" s="36">
        <v>0</v>
      </c>
      <c r="N134" s="36">
        <v>20</v>
      </c>
      <c r="O134" s="36">
        <v>579</v>
      </c>
      <c r="P134" s="37">
        <v>44</v>
      </c>
      <c r="Q134" s="38">
        <v>-6</v>
      </c>
      <c r="R134" s="36">
        <v>0</v>
      </c>
      <c r="S134" s="36">
        <v>13000</v>
      </c>
      <c r="T134" s="37">
        <v>26</v>
      </c>
      <c r="U134" s="37">
        <v>-6</v>
      </c>
      <c r="V134" s="36">
        <v>0</v>
      </c>
      <c r="W134" s="36">
        <v>26</v>
      </c>
      <c r="X134" s="36">
        <v>785</v>
      </c>
      <c r="Y134" s="37">
        <v>58</v>
      </c>
      <c r="Z134" s="37">
        <v>-14</v>
      </c>
      <c r="AA134" s="132"/>
    </row>
    <row r="135" spans="1:27">
      <c r="A135" s="7"/>
      <c r="B135" s="113" t="s">
        <v>189</v>
      </c>
      <c r="C135" s="106">
        <v>1756.2</v>
      </c>
      <c r="D135" s="36">
        <v>7</v>
      </c>
      <c r="E135" s="129"/>
      <c r="F135" s="107">
        <v>7</v>
      </c>
      <c r="G135" s="49">
        <v>236</v>
      </c>
      <c r="H135" s="86">
        <v>14</v>
      </c>
      <c r="I135" s="49"/>
      <c r="J135" s="44">
        <v>1756.2</v>
      </c>
      <c r="K135" s="37">
        <v>8</v>
      </c>
      <c r="L135" s="37">
        <v>-1</v>
      </c>
      <c r="M135" s="49"/>
      <c r="N135" s="44">
        <v>8</v>
      </c>
      <c r="O135" s="44">
        <v>225</v>
      </c>
      <c r="P135" s="45">
        <v>18</v>
      </c>
      <c r="Q135" s="38"/>
      <c r="R135" s="44"/>
      <c r="S135" s="49"/>
      <c r="T135" s="37">
        <v>0</v>
      </c>
      <c r="U135" s="37">
        <v>8</v>
      </c>
      <c r="V135" s="49"/>
      <c r="W135" s="44"/>
      <c r="X135" s="44"/>
      <c r="Y135" s="45"/>
      <c r="Z135" s="46"/>
      <c r="AA135" s="141" t="s">
        <v>190</v>
      </c>
    </row>
    <row r="136" spans="1:27">
      <c r="A136" s="81"/>
      <c r="B136" s="113" t="s">
        <v>191</v>
      </c>
      <c r="C136" s="106">
        <v>1856.1</v>
      </c>
      <c r="D136" s="36">
        <v>4</v>
      </c>
      <c r="E136" s="129"/>
      <c r="F136" s="107">
        <v>4</v>
      </c>
      <c r="G136" s="49">
        <v>136</v>
      </c>
      <c r="H136" s="86">
        <v>8</v>
      </c>
      <c r="I136" s="49"/>
      <c r="J136" s="44"/>
      <c r="K136" s="37"/>
      <c r="L136" s="37"/>
      <c r="M136" s="49"/>
      <c r="N136" s="44"/>
      <c r="O136" s="44"/>
      <c r="P136" s="45"/>
      <c r="Q136" s="38"/>
      <c r="R136" s="44"/>
      <c r="S136" s="49"/>
      <c r="T136" s="37"/>
      <c r="U136" s="37"/>
      <c r="V136" s="49"/>
      <c r="W136" s="44"/>
      <c r="X136" s="44"/>
      <c r="Y136" s="45"/>
      <c r="Z136" s="46"/>
      <c r="AA136" s="87"/>
    </row>
    <row r="137" spans="1:27" ht="24">
      <c r="A137" s="81"/>
      <c r="B137" s="113" t="s">
        <v>192</v>
      </c>
      <c r="C137" s="106"/>
      <c r="D137" s="36"/>
      <c r="E137" s="129"/>
      <c r="F137" s="107"/>
      <c r="G137" s="49"/>
      <c r="H137" s="86"/>
      <c r="I137" s="49">
        <v>13000</v>
      </c>
      <c r="J137" s="44">
        <v>13000</v>
      </c>
      <c r="K137" s="37">
        <v>12</v>
      </c>
      <c r="L137" s="37">
        <v>-12</v>
      </c>
      <c r="M137" s="49"/>
      <c r="N137" s="44">
        <v>12</v>
      </c>
      <c r="O137" s="44">
        <v>354</v>
      </c>
      <c r="P137" s="45">
        <v>26</v>
      </c>
      <c r="Q137" s="38"/>
      <c r="R137" s="44"/>
      <c r="S137" s="49">
        <v>13000</v>
      </c>
      <c r="T137" s="37">
        <v>26</v>
      </c>
      <c r="U137" s="37">
        <v>-14</v>
      </c>
      <c r="V137" s="49"/>
      <c r="W137" s="44">
        <v>26</v>
      </c>
      <c r="X137" s="44">
        <v>785</v>
      </c>
      <c r="Y137" s="45">
        <v>58</v>
      </c>
      <c r="Z137" s="46"/>
      <c r="AA137" s="142" t="s">
        <v>193</v>
      </c>
    </row>
    <row r="138" spans="1:27">
      <c r="A138" s="81"/>
      <c r="B138" s="113" t="s">
        <v>194</v>
      </c>
      <c r="C138" s="106">
        <v>782.3</v>
      </c>
      <c r="D138" s="36">
        <v>4</v>
      </c>
      <c r="E138" s="129"/>
      <c r="F138" s="107">
        <v>4</v>
      </c>
      <c r="G138" s="49">
        <v>119</v>
      </c>
      <c r="H138" s="86">
        <v>8</v>
      </c>
      <c r="I138" s="49"/>
      <c r="J138" s="44"/>
      <c r="K138" s="37">
        <v>0</v>
      </c>
      <c r="L138" s="37">
        <v>4</v>
      </c>
      <c r="M138" s="49"/>
      <c r="N138" s="44"/>
      <c r="O138" s="44"/>
      <c r="P138" s="45">
        <v>0</v>
      </c>
      <c r="Q138" s="38"/>
      <c r="R138" s="44"/>
      <c r="S138" s="49">
        <v>0</v>
      </c>
      <c r="T138" s="37">
        <v>0</v>
      </c>
      <c r="U138" s="37">
        <v>0</v>
      </c>
      <c r="V138" s="49"/>
      <c r="W138" s="44"/>
      <c r="X138" s="44"/>
      <c r="Y138" s="45"/>
      <c r="Z138" s="46"/>
      <c r="AA138" s="469" t="s">
        <v>195</v>
      </c>
    </row>
    <row r="139" spans="1:27">
      <c r="A139" s="81"/>
      <c r="B139" s="113" t="s">
        <v>196</v>
      </c>
      <c r="C139" s="106">
        <v>685.7</v>
      </c>
      <c r="D139" s="36">
        <v>4</v>
      </c>
      <c r="E139" s="129"/>
      <c r="F139" s="107">
        <v>4</v>
      </c>
      <c r="G139" s="49">
        <v>110</v>
      </c>
      <c r="H139" s="86">
        <v>8</v>
      </c>
      <c r="I139" s="49"/>
      <c r="J139" s="44"/>
      <c r="K139" s="37">
        <v>0</v>
      </c>
      <c r="L139" s="37">
        <v>4</v>
      </c>
      <c r="M139" s="49"/>
      <c r="N139" s="44"/>
      <c r="O139" s="44"/>
      <c r="P139" s="45">
        <v>0</v>
      </c>
      <c r="Q139" s="38"/>
      <c r="R139" s="44"/>
      <c r="S139" s="49">
        <v>0</v>
      </c>
      <c r="T139" s="37">
        <v>0</v>
      </c>
      <c r="U139" s="37">
        <v>0</v>
      </c>
      <c r="V139" s="49"/>
      <c r="W139" s="44"/>
      <c r="X139" s="44"/>
      <c r="Y139" s="45"/>
      <c r="Z139" s="46"/>
      <c r="AA139" s="470"/>
    </row>
    <row r="140" spans="1:27">
      <c r="A140" s="81"/>
      <c r="B140" s="66" t="s">
        <v>62</v>
      </c>
      <c r="C140" s="106"/>
      <c r="D140" s="36"/>
      <c r="E140" s="129"/>
      <c r="F140" s="107">
        <v>3</v>
      </c>
      <c r="G140" s="49">
        <v>55</v>
      </c>
      <c r="H140" s="86"/>
      <c r="I140" s="49"/>
      <c r="J140" s="44"/>
      <c r="K140" s="37"/>
      <c r="L140" s="37"/>
      <c r="M140" s="49"/>
      <c r="N140" s="44">
        <v>3</v>
      </c>
      <c r="O140" s="44">
        <v>60</v>
      </c>
      <c r="P140" s="45"/>
      <c r="Q140" s="38">
        <v>0</v>
      </c>
      <c r="R140" s="44"/>
      <c r="S140" s="49"/>
      <c r="T140" s="37"/>
      <c r="U140" s="37"/>
      <c r="V140" s="49"/>
      <c r="W140" s="44">
        <v>4</v>
      </c>
      <c r="X140" s="44">
        <v>70</v>
      </c>
      <c r="Y140" s="45"/>
      <c r="Z140" s="46"/>
      <c r="AA140" s="143"/>
    </row>
    <row r="141" spans="1:27" s="75" customFormat="1">
      <c r="A141" s="65">
        <v>2</v>
      </c>
      <c r="B141" s="76" t="s">
        <v>197</v>
      </c>
      <c r="C141" s="67">
        <v>6100</v>
      </c>
      <c r="D141" s="36">
        <v>35</v>
      </c>
      <c r="E141" s="131"/>
      <c r="F141" s="69">
        <v>35</v>
      </c>
      <c r="G141" s="72">
        <v>1214</v>
      </c>
      <c r="H141" s="73">
        <v>46</v>
      </c>
      <c r="I141" s="72">
        <v>2200</v>
      </c>
      <c r="J141" s="72">
        <v>8300</v>
      </c>
      <c r="K141" s="37">
        <v>35</v>
      </c>
      <c r="L141" s="37">
        <v>0</v>
      </c>
      <c r="M141" s="72"/>
      <c r="N141" s="72">
        <v>35</v>
      </c>
      <c r="O141" s="72">
        <v>1234</v>
      </c>
      <c r="P141" s="73">
        <v>54</v>
      </c>
      <c r="Q141" s="38">
        <v>-8</v>
      </c>
      <c r="R141" s="72"/>
      <c r="S141" s="70">
        <v>8300</v>
      </c>
      <c r="T141" s="37">
        <v>36</v>
      </c>
      <c r="U141" s="37">
        <v>-1</v>
      </c>
      <c r="V141" s="72"/>
      <c r="W141" s="72">
        <v>36</v>
      </c>
      <c r="X141" s="72">
        <v>1252</v>
      </c>
      <c r="Y141" s="73">
        <v>55</v>
      </c>
      <c r="Z141" s="37">
        <v>-1</v>
      </c>
      <c r="AA141" s="91"/>
    </row>
    <row r="142" spans="1:27" s="75" customFormat="1">
      <c r="A142" s="65">
        <v>3</v>
      </c>
      <c r="B142" s="76" t="s">
        <v>198</v>
      </c>
      <c r="C142" s="67">
        <v>6400</v>
      </c>
      <c r="D142" s="36">
        <v>24</v>
      </c>
      <c r="E142" s="131"/>
      <c r="F142" s="69">
        <v>21</v>
      </c>
      <c r="G142" s="70">
        <v>832</v>
      </c>
      <c r="H142" s="71">
        <v>31</v>
      </c>
      <c r="I142" s="70">
        <v>3600</v>
      </c>
      <c r="J142" s="72">
        <v>10000</v>
      </c>
      <c r="K142" s="37">
        <v>22</v>
      </c>
      <c r="L142" s="37">
        <v>2</v>
      </c>
      <c r="M142" s="70"/>
      <c r="N142" s="72">
        <v>22</v>
      </c>
      <c r="O142" s="72">
        <v>910</v>
      </c>
      <c r="P142" s="73">
        <v>39</v>
      </c>
      <c r="Q142" s="38">
        <v>-8</v>
      </c>
      <c r="R142" s="72"/>
      <c r="S142" s="70">
        <v>10000</v>
      </c>
      <c r="T142" s="37">
        <v>24</v>
      </c>
      <c r="U142" s="37">
        <v>-2</v>
      </c>
      <c r="V142" s="70"/>
      <c r="W142" s="72">
        <v>24</v>
      </c>
      <c r="X142" s="72">
        <v>996</v>
      </c>
      <c r="Y142" s="73">
        <v>43</v>
      </c>
      <c r="Z142" s="37">
        <v>-4</v>
      </c>
      <c r="AA142" s="91"/>
    </row>
    <row r="143" spans="1:27" s="24" customFormat="1" ht="11.4">
      <c r="A143" s="29" t="s">
        <v>199</v>
      </c>
      <c r="B143" s="30" t="s">
        <v>200</v>
      </c>
      <c r="C143" s="31">
        <f>SUM(C144,C149:C150,C153)</f>
        <v>30314.6</v>
      </c>
      <c r="D143" s="31">
        <f>SUM(D144,D149:D150,D153)</f>
        <v>74</v>
      </c>
      <c r="E143" s="31">
        <v>12434.028767123287</v>
      </c>
      <c r="F143" s="31">
        <f t="shared" ref="F143:X143" si="36">SUM(F144,F149:F150,F153)</f>
        <v>74</v>
      </c>
      <c r="G143" s="31">
        <f t="shared" si="36"/>
        <v>2400</v>
      </c>
      <c r="H143" s="32">
        <f t="shared" si="36"/>
        <v>115</v>
      </c>
      <c r="I143" s="31">
        <f t="shared" si="36"/>
        <v>3500</v>
      </c>
      <c r="J143" s="31">
        <f t="shared" si="36"/>
        <v>32969.599999999999</v>
      </c>
      <c r="K143" s="31">
        <f t="shared" si="36"/>
        <v>78</v>
      </c>
      <c r="L143" s="31">
        <f t="shared" si="36"/>
        <v>-4</v>
      </c>
      <c r="M143" s="31">
        <v>13039</v>
      </c>
      <c r="N143" s="31">
        <f t="shared" si="36"/>
        <v>78</v>
      </c>
      <c r="O143" s="31">
        <f t="shared" si="36"/>
        <v>2634</v>
      </c>
      <c r="P143" s="32">
        <f t="shared" si="36"/>
        <v>136.85642681192718</v>
      </c>
      <c r="Q143" s="32">
        <f t="shared" si="36"/>
        <v>-21.856426811927186</v>
      </c>
      <c r="R143" s="31">
        <f t="shared" si="36"/>
        <v>9000</v>
      </c>
      <c r="S143" s="31">
        <f t="shared" si="36"/>
        <v>38653.300000000003</v>
      </c>
      <c r="T143" s="31">
        <f t="shared" si="36"/>
        <v>87</v>
      </c>
      <c r="U143" s="31">
        <f t="shared" si="36"/>
        <v>-9</v>
      </c>
      <c r="V143" s="31">
        <v>15794</v>
      </c>
      <c r="W143" s="31">
        <f t="shared" si="36"/>
        <v>89</v>
      </c>
      <c r="X143" s="31">
        <f t="shared" si="36"/>
        <v>3101</v>
      </c>
      <c r="Y143" s="32">
        <f>SUM(Y144,Y149:Y150,Y153)</f>
        <v>153</v>
      </c>
      <c r="Z143" s="32">
        <f>SUM(Z144,Z149:Z150,Z153)</f>
        <v>-16.143573188072814</v>
      </c>
      <c r="AA143" s="33"/>
    </row>
    <row r="144" spans="1:27" s="80" customFormat="1" ht="11.4">
      <c r="A144" s="65">
        <v>1</v>
      </c>
      <c r="B144" s="120" t="s">
        <v>201</v>
      </c>
      <c r="C144" s="36">
        <v>6958.6</v>
      </c>
      <c r="D144" s="36">
        <v>21</v>
      </c>
      <c r="E144" s="36">
        <v>0</v>
      </c>
      <c r="F144" s="36">
        <v>21</v>
      </c>
      <c r="G144" s="36">
        <v>585</v>
      </c>
      <c r="H144" s="37">
        <v>39</v>
      </c>
      <c r="I144" s="36">
        <v>2000</v>
      </c>
      <c r="J144" s="36">
        <v>8113.6</v>
      </c>
      <c r="K144" s="37">
        <v>22</v>
      </c>
      <c r="L144" s="37">
        <v>-1</v>
      </c>
      <c r="M144" s="36">
        <v>0</v>
      </c>
      <c r="N144" s="36">
        <v>22</v>
      </c>
      <c r="O144" s="36">
        <v>601</v>
      </c>
      <c r="P144" s="37">
        <v>49</v>
      </c>
      <c r="Q144" s="38">
        <v>-10</v>
      </c>
      <c r="R144" s="36">
        <v>9000</v>
      </c>
      <c r="S144" s="36">
        <v>13797.3</v>
      </c>
      <c r="T144" s="37">
        <v>23</v>
      </c>
      <c r="U144" s="37">
        <v>-1</v>
      </c>
      <c r="V144" s="36">
        <v>0</v>
      </c>
      <c r="W144" s="36">
        <v>23</v>
      </c>
      <c r="X144" s="36">
        <v>715</v>
      </c>
      <c r="Y144" s="37">
        <v>51</v>
      </c>
      <c r="Z144" s="37">
        <v>-2</v>
      </c>
      <c r="AA144" s="104"/>
    </row>
    <row r="145" spans="1:27">
      <c r="A145" s="7"/>
      <c r="B145" s="113" t="s">
        <v>202</v>
      </c>
      <c r="C145" s="106">
        <v>3316.3</v>
      </c>
      <c r="D145" s="36">
        <v>16</v>
      </c>
      <c r="E145" s="144"/>
      <c r="F145" s="107">
        <v>16</v>
      </c>
      <c r="G145" s="49">
        <v>460</v>
      </c>
      <c r="H145" s="86">
        <v>28</v>
      </c>
      <c r="I145" s="49"/>
      <c r="J145" s="44">
        <v>3316.3</v>
      </c>
      <c r="K145" s="37">
        <v>13</v>
      </c>
      <c r="L145" s="37">
        <v>3</v>
      </c>
      <c r="M145" s="49"/>
      <c r="N145" s="44">
        <v>13</v>
      </c>
      <c r="O145" s="44">
        <v>380</v>
      </c>
      <c r="P145" s="45">
        <v>29</v>
      </c>
      <c r="Q145" s="38"/>
      <c r="R145" s="44"/>
      <c r="S145" s="49"/>
      <c r="T145" s="37">
        <v>0</v>
      </c>
      <c r="U145" s="37">
        <v>13</v>
      </c>
      <c r="V145" s="49"/>
      <c r="W145" s="44"/>
      <c r="X145" s="44"/>
      <c r="Y145" s="45">
        <v>0</v>
      </c>
      <c r="Z145" s="46"/>
      <c r="AA145" s="469" t="s">
        <v>203</v>
      </c>
    </row>
    <row r="146" spans="1:27">
      <c r="A146" s="81"/>
      <c r="B146" s="113" t="s">
        <v>204</v>
      </c>
      <c r="C146" s="106">
        <v>2797.3</v>
      </c>
      <c r="D146" s="36">
        <v>5</v>
      </c>
      <c r="E146" s="144"/>
      <c r="F146" s="107">
        <v>5</v>
      </c>
      <c r="G146" s="49">
        <v>125</v>
      </c>
      <c r="H146" s="86">
        <v>11</v>
      </c>
      <c r="I146" s="49">
        <v>2000</v>
      </c>
      <c r="J146" s="44">
        <v>4797.3</v>
      </c>
      <c r="K146" s="37">
        <v>9</v>
      </c>
      <c r="L146" s="37">
        <v>-4</v>
      </c>
      <c r="M146" s="49"/>
      <c r="N146" s="44">
        <v>9</v>
      </c>
      <c r="O146" s="44">
        <v>221</v>
      </c>
      <c r="P146" s="45">
        <v>20</v>
      </c>
      <c r="Q146" s="38"/>
      <c r="R146" s="44"/>
      <c r="S146" s="49">
        <v>4797.3</v>
      </c>
      <c r="T146" s="37">
        <v>0</v>
      </c>
      <c r="U146" s="37">
        <v>9</v>
      </c>
      <c r="V146" s="49"/>
      <c r="W146" s="44"/>
      <c r="X146" s="44"/>
      <c r="Y146" s="45"/>
      <c r="Z146" s="46"/>
      <c r="AA146" s="470"/>
    </row>
    <row r="147" spans="1:27" ht="18" customHeight="1">
      <c r="A147" s="81"/>
      <c r="B147" s="113" t="s">
        <v>205</v>
      </c>
      <c r="C147" s="106">
        <v>845</v>
      </c>
      <c r="D147" s="36">
        <v>0</v>
      </c>
      <c r="E147" s="144"/>
      <c r="F147" s="107"/>
      <c r="G147" s="49"/>
      <c r="H147" s="86"/>
      <c r="I147" s="49"/>
      <c r="J147" s="44">
        <v>0</v>
      </c>
      <c r="K147" s="37">
        <v>0</v>
      </c>
      <c r="L147" s="37">
        <v>0</v>
      </c>
      <c r="M147" s="49"/>
      <c r="N147" s="44">
        <v>0</v>
      </c>
      <c r="O147" s="44">
        <v>0</v>
      </c>
      <c r="P147" s="45">
        <v>0</v>
      </c>
      <c r="Q147" s="38">
        <v>0</v>
      </c>
      <c r="R147" s="44"/>
      <c r="S147" s="49">
        <v>0</v>
      </c>
      <c r="T147" s="37">
        <v>0</v>
      </c>
      <c r="U147" s="37">
        <v>0</v>
      </c>
      <c r="V147" s="49"/>
      <c r="W147" s="44">
        <v>0</v>
      </c>
      <c r="X147" s="44">
        <v>0</v>
      </c>
      <c r="Y147" s="45">
        <v>0</v>
      </c>
      <c r="Z147" s="46"/>
      <c r="AA147" s="87" t="s">
        <v>206</v>
      </c>
    </row>
    <row r="148" spans="1:27">
      <c r="A148" s="81"/>
      <c r="B148" s="145" t="s">
        <v>207</v>
      </c>
      <c r="C148" s="106"/>
      <c r="D148" s="36">
        <v>0</v>
      </c>
      <c r="E148" s="144"/>
      <c r="F148" s="107"/>
      <c r="G148" s="49"/>
      <c r="H148" s="86"/>
      <c r="I148" s="49"/>
      <c r="J148" s="44"/>
      <c r="K148" s="37">
        <v>0</v>
      </c>
      <c r="L148" s="37">
        <v>0</v>
      </c>
      <c r="M148" s="49"/>
      <c r="N148" s="44"/>
      <c r="O148" s="44"/>
      <c r="P148" s="45"/>
      <c r="Q148" s="38">
        <v>0</v>
      </c>
      <c r="R148" s="49">
        <v>9000</v>
      </c>
      <c r="S148" s="49">
        <v>9000</v>
      </c>
      <c r="T148" s="37">
        <v>23</v>
      </c>
      <c r="U148" s="37">
        <v>-23</v>
      </c>
      <c r="V148" s="49"/>
      <c r="W148" s="44">
        <v>23</v>
      </c>
      <c r="X148" s="44">
        <v>715</v>
      </c>
      <c r="Y148" s="45">
        <v>51</v>
      </c>
      <c r="Z148" s="46"/>
      <c r="AA148" s="87" t="s">
        <v>108</v>
      </c>
    </row>
    <row r="149" spans="1:27">
      <c r="A149" s="81"/>
      <c r="B149" s="66" t="s">
        <v>62</v>
      </c>
      <c r="C149" s="106"/>
      <c r="D149" s="36">
        <v>0</v>
      </c>
      <c r="E149" s="144"/>
      <c r="F149" s="107"/>
      <c r="G149" s="49"/>
      <c r="H149" s="86"/>
      <c r="I149" s="49"/>
      <c r="J149" s="44"/>
      <c r="K149" s="37">
        <v>0</v>
      </c>
      <c r="L149" s="37">
        <v>0</v>
      </c>
      <c r="M149" s="49"/>
      <c r="N149" s="44"/>
      <c r="O149" s="44"/>
      <c r="P149" s="45"/>
      <c r="Q149" s="38">
        <v>0</v>
      </c>
      <c r="R149" s="49"/>
      <c r="S149" s="49"/>
      <c r="T149" s="37"/>
      <c r="U149" s="37"/>
      <c r="V149" s="49"/>
      <c r="W149" s="44">
        <v>2</v>
      </c>
      <c r="X149" s="44">
        <v>50</v>
      </c>
      <c r="Y149" s="45"/>
      <c r="Z149" s="46"/>
      <c r="AA149" s="87"/>
    </row>
    <row r="150" spans="1:27" s="75" customFormat="1">
      <c r="A150" s="65">
        <v>2</v>
      </c>
      <c r="B150" s="120" t="s">
        <v>208</v>
      </c>
      <c r="C150" s="67">
        <v>14456</v>
      </c>
      <c r="D150" s="36">
        <v>34</v>
      </c>
      <c r="E150" s="67">
        <v>0</v>
      </c>
      <c r="F150" s="67">
        <v>34</v>
      </c>
      <c r="G150" s="67">
        <v>1093</v>
      </c>
      <c r="H150" s="118">
        <v>45</v>
      </c>
      <c r="I150" s="67">
        <v>500</v>
      </c>
      <c r="J150" s="67">
        <v>14956</v>
      </c>
      <c r="K150" s="37">
        <v>33</v>
      </c>
      <c r="L150" s="37">
        <v>1</v>
      </c>
      <c r="M150" s="67">
        <v>0</v>
      </c>
      <c r="N150" s="67">
        <v>33</v>
      </c>
      <c r="O150" s="67">
        <v>1146</v>
      </c>
      <c r="P150" s="118">
        <v>50</v>
      </c>
      <c r="Q150" s="38">
        <v>-5</v>
      </c>
      <c r="R150" s="67">
        <v>0</v>
      </c>
      <c r="S150" s="67">
        <v>14956</v>
      </c>
      <c r="T150" s="37">
        <v>40</v>
      </c>
      <c r="U150" s="37">
        <v>-7</v>
      </c>
      <c r="V150" s="67">
        <v>0</v>
      </c>
      <c r="W150" s="67">
        <v>40</v>
      </c>
      <c r="X150" s="67">
        <v>1388</v>
      </c>
      <c r="Y150" s="118">
        <v>61</v>
      </c>
      <c r="Z150" s="37">
        <v>-11</v>
      </c>
      <c r="AA150" s="91"/>
    </row>
    <row r="151" spans="1:27">
      <c r="A151" s="7"/>
      <c r="B151" s="113" t="s">
        <v>202</v>
      </c>
      <c r="C151" s="106">
        <v>9256</v>
      </c>
      <c r="D151" s="36">
        <v>25</v>
      </c>
      <c r="E151" s="144"/>
      <c r="F151" s="107">
        <v>25</v>
      </c>
      <c r="G151" s="49">
        <v>844</v>
      </c>
      <c r="H151" s="86">
        <v>32</v>
      </c>
      <c r="I151" s="49"/>
      <c r="J151" s="44">
        <v>9256</v>
      </c>
      <c r="K151" s="37">
        <v>26</v>
      </c>
      <c r="L151" s="37">
        <v>-1</v>
      </c>
      <c r="M151" s="49"/>
      <c r="N151" s="44">
        <v>26</v>
      </c>
      <c r="O151" s="44">
        <v>885</v>
      </c>
      <c r="P151" s="45"/>
      <c r="Q151" s="38"/>
      <c r="R151" s="44"/>
      <c r="S151" s="49">
        <v>9256</v>
      </c>
      <c r="T151" s="37">
        <v>30</v>
      </c>
      <c r="U151" s="37">
        <v>-4</v>
      </c>
      <c r="V151" s="49"/>
      <c r="W151" s="44">
        <v>30</v>
      </c>
      <c r="X151" s="44">
        <v>1072</v>
      </c>
      <c r="Y151" s="45"/>
      <c r="Z151" s="46"/>
      <c r="AA151" s="87"/>
    </row>
    <row r="152" spans="1:27">
      <c r="A152" s="81"/>
      <c r="B152" s="113" t="s">
        <v>204</v>
      </c>
      <c r="C152" s="106">
        <v>5200</v>
      </c>
      <c r="D152" s="36">
        <v>9</v>
      </c>
      <c r="E152" s="144"/>
      <c r="F152" s="107">
        <v>9</v>
      </c>
      <c r="G152" s="49">
        <v>249</v>
      </c>
      <c r="H152" s="86">
        <v>12</v>
      </c>
      <c r="I152" s="49">
        <v>500</v>
      </c>
      <c r="J152" s="44">
        <v>5700</v>
      </c>
      <c r="K152" s="37">
        <v>7</v>
      </c>
      <c r="L152" s="37">
        <v>2</v>
      </c>
      <c r="M152" s="49"/>
      <c r="N152" s="44">
        <v>7</v>
      </c>
      <c r="O152" s="44">
        <v>261</v>
      </c>
      <c r="P152" s="45"/>
      <c r="Q152" s="38"/>
      <c r="R152" s="44"/>
      <c r="S152" s="49">
        <v>5700</v>
      </c>
      <c r="T152" s="37">
        <v>10</v>
      </c>
      <c r="U152" s="37">
        <v>-3</v>
      </c>
      <c r="V152" s="49"/>
      <c r="W152" s="44">
        <v>10</v>
      </c>
      <c r="X152" s="44">
        <v>316</v>
      </c>
      <c r="Y152" s="45"/>
      <c r="Z152" s="46"/>
      <c r="AA152" s="87"/>
    </row>
    <row r="153" spans="1:27" s="75" customFormat="1">
      <c r="A153" s="146">
        <v>3</v>
      </c>
      <c r="B153" s="76" t="s">
        <v>209</v>
      </c>
      <c r="C153" s="67">
        <v>8900</v>
      </c>
      <c r="D153" s="36">
        <v>19</v>
      </c>
      <c r="E153" s="147"/>
      <c r="F153" s="69">
        <v>19</v>
      </c>
      <c r="G153" s="70">
        <v>722</v>
      </c>
      <c r="H153" s="71">
        <v>31</v>
      </c>
      <c r="I153" s="70">
        <v>1000</v>
      </c>
      <c r="J153" s="72">
        <v>9900</v>
      </c>
      <c r="K153" s="37">
        <v>23</v>
      </c>
      <c r="L153" s="37">
        <v>-4</v>
      </c>
      <c r="M153" s="70"/>
      <c r="N153" s="72">
        <v>23</v>
      </c>
      <c r="O153" s="72">
        <v>887</v>
      </c>
      <c r="P153" s="73">
        <v>37.856426811927186</v>
      </c>
      <c r="Q153" s="38">
        <v>-6.8564268119271858</v>
      </c>
      <c r="R153" s="72"/>
      <c r="S153" s="70">
        <v>9900</v>
      </c>
      <c r="T153" s="37">
        <v>24</v>
      </c>
      <c r="U153" s="37">
        <v>-1</v>
      </c>
      <c r="V153" s="70"/>
      <c r="W153" s="72">
        <v>24</v>
      </c>
      <c r="X153" s="72">
        <v>948</v>
      </c>
      <c r="Y153" s="73">
        <v>41</v>
      </c>
      <c r="Z153" s="37">
        <v>-3.1435731880728142</v>
      </c>
      <c r="AA153" s="91"/>
    </row>
    <row r="154" spans="1:27" s="24" customFormat="1" ht="11.4">
      <c r="A154" s="29" t="s">
        <v>210</v>
      </c>
      <c r="B154" s="30" t="s">
        <v>211</v>
      </c>
      <c r="C154" s="31">
        <f>SUM(C155,C160,C161,C166)</f>
        <v>35330.6</v>
      </c>
      <c r="D154" s="31">
        <f>SUM(D155,D160,D161,D166)</f>
        <v>90</v>
      </c>
      <c r="E154" s="31">
        <v>13443.028767123287</v>
      </c>
      <c r="F154" s="31">
        <f t="shared" ref="F154:U154" si="37">SUM(F155,F160,F161,F166)</f>
        <v>92</v>
      </c>
      <c r="G154" s="31">
        <f t="shared" si="37"/>
        <v>2935</v>
      </c>
      <c r="H154" s="32">
        <f t="shared" si="37"/>
        <v>132</v>
      </c>
      <c r="I154" s="31">
        <f t="shared" si="37"/>
        <v>6000</v>
      </c>
      <c r="J154" s="31">
        <f t="shared" si="37"/>
        <v>41330.6</v>
      </c>
      <c r="K154" s="31">
        <f t="shared" si="37"/>
        <v>97</v>
      </c>
      <c r="L154" s="31">
        <f>SUM(L155,L160,L161,L166)</f>
        <v>-7</v>
      </c>
      <c r="M154" s="31">
        <v>14221</v>
      </c>
      <c r="N154" s="31">
        <f t="shared" si="37"/>
        <v>99</v>
      </c>
      <c r="O154" s="31">
        <f t="shared" si="37"/>
        <v>3385</v>
      </c>
      <c r="P154" s="32">
        <f t="shared" si="37"/>
        <v>171</v>
      </c>
      <c r="Q154" s="38">
        <f t="shared" ref="Q154" si="38">H154-P154</f>
        <v>-39</v>
      </c>
      <c r="R154" s="31">
        <f t="shared" si="37"/>
        <v>2000</v>
      </c>
      <c r="S154" s="31">
        <f t="shared" si="37"/>
        <v>37630.6</v>
      </c>
      <c r="T154" s="31">
        <f t="shared" si="37"/>
        <v>104.68571428571428</v>
      </c>
      <c r="U154" s="31">
        <f t="shared" si="37"/>
        <v>-7.6857142857142833</v>
      </c>
      <c r="V154" s="31">
        <v>17226</v>
      </c>
      <c r="W154" s="31">
        <f>SUM(W155,W160,W161,W166)</f>
        <v>106.68571428571428</v>
      </c>
      <c r="X154" s="31">
        <f>SUM(X155,X160,X161,X166)</f>
        <v>3802</v>
      </c>
      <c r="Y154" s="32">
        <f>SUM(Y155,Y160,Y161,Y166)</f>
        <v>179</v>
      </c>
      <c r="Z154" s="32">
        <f>SUM(Z155,Z160,Z161,Z166)</f>
        <v>-8</v>
      </c>
      <c r="AA154" s="33"/>
    </row>
    <row r="155" spans="1:27" s="80" customFormat="1" ht="11.4">
      <c r="A155" s="65">
        <v>1</v>
      </c>
      <c r="B155" s="120" t="s">
        <v>212</v>
      </c>
      <c r="C155" s="36">
        <v>11173.599999999999</v>
      </c>
      <c r="D155" s="36">
        <v>27</v>
      </c>
      <c r="E155" s="36">
        <v>0</v>
      </c>
      <c r="F155" s="36">
        <v>27</v>
      </c>
      <c r="G155" s="36">
        <v>671</v>
      </c>
      <c r="H155" s="37">
        <v>49</v>
      </c>
      <c r="I155" s="36">
        <v>1500</v>
      </c>
      <c r="J155" s="36">
        <v>12673.599999999999</v>
      </c>
      <c r="K155" s="37">
        <v>30</v>
      </c>
      <c r="L155" s="37">
        <v>-3</v>
      </c>
      <c r="M155" s="36">
        <v>0</v>
      </c>
      <c r="N155" s="36">
        <v>30</v>
      </c>
      <c r="O155" s="36">
        <v>848</v>
      </c>
      <c r="P155" s="37">
        <v>63</v>
      </c>
      <c r="Q155" s="38">
        <v>-14</v>
      </c>
      <c r="R155" s="36">
        <v>2000</v>
      </c>
      <c r="S155" s="36">
        <v>14673.599999999999</v>
      </c>
      <c r="T155" s="37">
        <v>28</v>
      </c>
      <c r="U155" s="37">
        <v>2</v>
      </c>
      <c r="V155" s="36">
        <v>0</v>
      </c>
      <c r="W155" s="36">
        <v>28</v>
      </c>
      <c r="X155" s="36">
        <v>916</v>
      </c>
      <c r="Y155" s="37">
        <v>56</v>
      </c>
      <c r="Z155" s="37">
        <v>7</v>
      </c>
      <c r="AA155" s="39"/>
    </row>
    <row r="156" spans="1:27">
      <c r="A156" s="7"/>
      <c r="B156" s="113" t="s">
        <v>213</v>
      </c>
      <c r="C156" s="106">
        <v>2113.4</v>
      </c>
      <c r="D156" s="36">
        <v>11</v>
      </c>
      <c r="E156" s="129"/>
      <c r="F156" s="107">
        <v>11</v>
      </c>
      <c r="G156" s="49">
        <v>270</v>
      </c>
      <c r="H156" s="86">
        <v>19</v>
      </c>
      <c r="I156" s="49"/>
      <c r="J156" s="44">
        <v>2113.4</v>
      </c>
      <c r="K156" s="37">
        <v>11</v>
      </c>
      <c r="L156" s="37">
        <v>0</v>
      </c>
      <c r="M156" s="49"/>
      <c r="N156" s="44">
        <v>11</v>
      </c>
      <c r="O156" s="44">
        <v>295</v>
      </c>
      <c r="P156" s="45">
        <v>25</v>
      </c>
      <c r="Q156" s="38"/>
      <c r="R156" s="44"/>
      <c r="S156" s="49">
        <v>2113.4</v>
      </c>
      <c r="T156" s="37">
        <v>11</v>
      </c>
      <c r="U156" s="37">
        <v>0</v>
      </c>
      <c r="V156" s="49"/>
      <c r="W156" s="44">
        <v>11</v>
      </c>
      <c r="X156" s="44">
        <v>366</v>
      </c>
      <c r="Y156" s="45">
        <v>22</v>
      </c>
      <c r="Z156" s="46"/>
      <c r="AA156" s="87"/>
    </row>
    <row r="157" spans="1:27" ht="20.399999999999999">
      <c r="A157" s="81"/>
      <c r="B157" s="113" t="s">
        <v>214</v>
      </c>
      <c r="C157" s="106">
        <v>2100</v>
      </c>
      <c r="D157" s="36">
        <v>3</v>
      </c>
      <c r="E157" s="129"/>
      <c r="F157" s="107">
        <v>3</v>
      </c>
      <c r="G157" s="49">
        <v>76</v>
      </c>
      <c r="H157" s="86">
        <v>6</v>
      </c>
      <c r="I157" s="49">
        <v>500</v>
      </c>
      <c r="J157" s="44">
        <v>2600</v>
      </c>
      <c r="K157" s="37">
        <v>4</v>
      </c>
      <c r="L157" s="37">
        <v>-1</v>
      </c>
      <c r="M157" s="49"/>
      <c r="N157" s="44">
        <v>4</v>
      </c>
      <c r="O157" s="44">
        <v>100</v>
      </c>
      <c r="P157" s="45">
        <v>9</v>
      </c>
      <c r="Q157" s="38"/>
      <c r="R157" s="44">
        <v>2000</v>
      </c>
      <c r="S157" s="49">
        <v>4600</v>
      </c>
      <c r="T157" s="37">
        <v>4</v>
      </c>
      <c r="U157" s="37">
        <v>0</v>
      </c>
      <c r="V157" s="49"/>
      <c r="W157" s="44">
        <v>4</v>
      </c>
      <c r="X157" s="44">
        <v>116</v>
      </c>
      <c r="Y157" s="45">
        <v>6</v>
      </c>
      <c r="Z157" s="46"/>
      <c r="AA157" s="87" t="s">
        <v>215</v>
      </c>
    </row>
    <row r="158" spans="1:27">
      <c r="A158" s="81"/>
      <c r="B158" s="113" t="s">
        <v>216</v>
      </c>
      <c r="C158" s="106">
        <v>3168.5</v>
      </c>
      <c r="D158" s="36">
        <v>7</v>
      </c>
      <c r="E158" s="129"/>
      <c r="F158" s="107">
        <v>7</v>
      </c>
      <c r="G158" s="49">
        <v>175</v>
      </c>
      <c r="H158" s="86">
        <v>13</v>
      </c>
      <c r="I158" s="49">
        <v>1000</v>
      </c>
      <c r="J158" s="44">
        <v>4168.5</v>
      </c>
      <c r="K158" s="37">
        <v>8</v>
      </c>
      <c r="L158" s="37">
        <v>-1</v>
      </c>
      <c r="M158" s="49"/>
      <c r="N158" s="44">
        <v>8</v>
      </c>
      <c r="O158" s="44">
        <v>261</v>
      </c>
      <c r="P158" s="45">
        <v>17</v>
      </c>
      <c r="Q158" s="38"/>
      <c r="R158" s="44"/>
      <c r="S158" s="49">
        <v>4168.5</v>
      </c>
      <c r="T158" s="37">
        <v>6</v>
      </c>
      <c r="U158" s="37">
        <v>2</v>
      </c>
      <c r="V158" s="49"/>
      <c r="W158" s="44">
        <v>6</v>
      </c>
      <c r="X158" s="44">
        <v>204</v>
      </c>
      <c r="Y158" s="45">
        <v>14</v>
      </c>
      <c r="Z158" s="46"/>
      <c r="AA158" s="87"/>
    </row>
    <row r="159" spans="1:27">
      <c r="A159" s="81"/>
      <c r="B159" s="113" t="s">
        <v>217</v>
      </c>
      <c r="C159" s="106">
        <v>3791.7</v>
      </c>
      <c r="D159" s="36">
        <v>6</v>
      </c>
      <c r="E159" s="129"/>
      <c r="F159" s="107">
        <v>6</v>
      </c>
      <c r="G159" s="49">
        <v>150</v>
      </c>
      <c r="H159" s="86">
        <v>11</v>
      </c>
      <c r="I159" s="49"/>
      <c r="J159" s="44">
        <v>3791.7</v>
      </c>
      <c r="K159" s="37">
        <v>7</v>
      </c>
      <c r="L159" s="37">
        <v>-1</v>
      </c>
      <c r="M159" s="49"/>
      <c r="N159" s="44">
        <v>7</v>
      </c>
      <c r="O159" s="44">
        <v>192</v>
      </c>
      <c r="P159" s="45">
        <v>12</v>
      </c>
      <c r="Q159" s="38"/>
      <c r="R159" s="44"/>
      <c r="S159" s="49">
        <v>3791.7</v>
      </c>
      <c r="T159" s="37">
        <v>7</v>
      </c>
      <c r="U159" s="37">
        <v>0</v>
      </c>
      <c r="V159" s="49"/>
      <c r="W159" s="44">
        <v>7</v>
      </c>
      <c r="X159" s="44">
        <v>230</v>
      </c>
      <c r="Y159" s="45">
        <v>14</v>
      </c>
      <c r="Z159" s="46"/>
      <c r="AA159" s="87"/>
    </row>
    <row r="160" spans="1:27">
      <c r="A160" s="81"/>
      <c r="B160" s="66" t="s">
        <v>62</v>
      </c>
      <c r="C160" s="106"/>
      <c r="D160" s="36"/>
      <c r="E160" s="144"/>
      <c r="F160" s="107">
        <v>2</v>
      </c>
      <c r="G160" s="49">
        <v>40</v>
      </c>
      <c r="H160" s="86"/>
      <c r="I160" s="49"/>
      <c r="J160" s="44"/>
      <c r="K160" s="37"/>
      <c r="L160" s="37"/>
      <c r="M160" s="49"/>
      <c r="N160" s="44">
        <v>2</v>
      </c>
      <c r="O160" s="44">
        <v>45</v>
      </c>
      <c r="P160" s="45"/>
      <c r="Q160" s="38">
        <v>0</v>
      </c>
      <c r="R160" s="49"/>
      <c r="S160" s="49"/>
      <c r="T160" s="37"/>
      <c r="U160" s="37"/>
      <c r="V160" s="49"/>
      <c r="W160" s="44">
        <v>2</v>
      </c>
      <c r="X160" s="44">
        <v>50</v>
      </c>
      <c r="Y160" s="45"/>
      <c r="Z160" s="46"/>
      <c r="AA160" s="87"/>
    </row>
    <row r="161" spans="1:27" s="75" customFormat="1">
      <c r="A161" s="65">
        <v>2</v>
      </c>
      <c r="B161" s="120" t="s">
        <v>218</v>
      </c>
      <c r="C161" s="67">
        <v>14657</v>
      </c>
      <c r="D161" s="36">
        <v>41</v>
      </c>
      <c r="E161" s="67">
        <v>0</v>
      </c>
      <c r="F161" s="67">
        <v>41</v>
      </c>
      <c r="G161" s="67">
        <v>1358</v>
      </c>
      <c r="H161" s="118">
        <v>50</v>
      </c>
      <c r="I161" s="67">
        <v>2000</v>
      </c>
      <c r="J161" s="67">
        <v>16657</v>
      </c>
      <c r="K161" s="37">
        <v>41</v>
      </c>
      <c r="L161" s="37">
        <v>0</v>
      </c>
      <c r="M161" s="67">
        <v>0</v>
      </c>
      <c r="N161" s="67">
        <v>41</v>
      </c>
      <c r="O161" s="67">
        <v>1437</v>
      </c>
      <c r="P161" s="118">
        <v>63</v>
      </c>
      <c r="Q161" s="38">
        <v>-13</v>
      </c>
      <c r="R161" s="67">
        <v>0</v>
      </c>
      <c r="S161" s="67">
        <v>10957</v>
      </c>
      <c r="T161" s="37">
        <v>49.685714285714283</v>
      </c>
      <c r="U161" s="37">
        <v>-8.6857142857142833</v>
      </c>
      <c r="V161" s="67">
        <v>0</v>
      </c>
      <c r="W161" s="67">
        <v>49.685714285714283</v>
      </c>
      <c r="X161" s="67">
        <v>1740</v>
      </c>
      <c r="Y161" s="118">
        <v>76</v>
      </c>
      <c r="Z161" s="37">
        <v>-13</v>
      </c>
      <c r="AA161" s="91"/>
    </row>
    <row r="162" spans="1:27">
      <c r="A162" s="7"/>
      <c r="B162" s="113" t="s">
        <v>213</v>
      </c>
      <c r="C162" s="106">
        <v>7876</v>
      </c>
      <c r="D162" s="36">
        <v>16</v>
      </c>
      <c r="E162" s="129"/>
      <c r="F162" s="107">
        <v>16</v>
      </c>
      <c r="G162" s="49">
        <v>540</v>
      </c>
      <c r="H162" s="86"/>
      <c r="I162" s="49"/>
      <c r="J162" s="44">
        <v>7876</v>
      </c>
      <c r="K162" s="37">
        <v>15</v>
      </c>
      <c r="L162" s="37">
        <v>1</v>
      </c>
      <c r="M162" s="49"/>
      <c r="N162" s="44">
        <v>15</v>
      </c>
      <c r="O162" s="44">
        <v>571</v>
      </c>
      <c r="P162" s="45"/>
      <c r="Q162" s="38">
        <v>0</v>
      </c>
      <c r="R162" s="44"/>
      <c r="S162" s="49">
        <v>7876</v>
      </c>
      <c r="T162" s="37">
        <v>24.885714285714286</v>
      </c>
      <c r="U162" s="37">
        <v>-9.8857142857142861</v>
      </c>
      <c r="V162" s="49"/>
      <c r="W162" s="44">
        <v>24.885714285714286</v>
      </c>
      <c r="X162" s="44">
        <v>889</v>
      </c>
      <c r="Y162" s="45"/>
      <c r="Z162" s="46"/>
      <c r="AA162" s="87"/>
    </row>
    <row r="163" spans="1:27">
      <c r="A163" s="81"/>
      <c r="B163" s="113" t="s">
        <v>214</v>
      </c>
      <c r="C163" s="106">
        <v>2000</v>
      </c>
      <c r="D163" s="36">
        <v>5</v>
      </c>
      <c r="E163" s="129"/>
      <c r="F163" s="107">
        <v>5</v>
      </c>
      <c r="G163" s="49">
        <v>154</v>
      </c>
      <c r="H163" s="86"/>
      <c r="I163" s="49"/>
      <c r="J163" s="44">
        <v>2000</v>
      </c>
      <c r="K163" s="37">
        <v>5</v>
      </c>
      <c r="L163" s="37">
        <v>0</v>
      </c>
      <c r="M163" s="49"/>
      <c r="N163" s="44">
        <v>5</v>
      </c>
      <c r="O163" s="44">
        <v>163</v>
      </c>
      <c r="P163" s="45"/>
      <c r="Q163" s="38">
        <v>0</v>
      </c>
      <c r="R163" s="44"/>
      <c r="S163" s="49"/>
      <c r="T163" s="37">
        <v>0</v>
      </c>
      <c r="U163" s="37">
        <v>5</v>
      </c>
      <c r="V163" s="49"/>
      <c r="W163" s="44"/>
      <c r="X163" s="44"/>
      <c r="Y163" s="45"/>
      <c r="Z163" s="46"/>
      <c r="AA163" s="87" t="s">
        <v>219</v>
      </c>
    </row>
    <row r="164" spans="1:27" ht="20.399999999999999">
      <c r="A164" s="81"/>
      <c r="B164" s="113" t="s">
        <v>220</v>
      </c>
      <c r="C164" s="106">
        <v>1700</v>
      </c>
      <c r="D164" s="36">
        <v>10</v>
      </c>
      <c r="E164" s="129"/>
      <c r="F164" s="107">
        <v>10</v>
      </c>
      <c r="G164" s="49">
        <v>360</v>
      </c>
      <c r="H164" s="86"/>
      <c r="I164" s="49">
        <v>2000</v>
      </c>
      <c r="J164" s="44">
        <v>3700</v>
      </c>
      <c r="K164" s="37">
        <v>12</v>
      </c>
      <c r="L164" s="37">
        <v>-2</v>
      </c>
      <c r="M164" s="49"/>
      <c r="N164" s="44">
        <v>12</v>
      </c>
      <c r="O164" s="44">
        <v>381</v>
      </c>
      <c r="P164" s="45"/>
      <c r="Q164" s="38">
        <v>0</v>
      </c>
      <c r="R164" s="44"/>
      <c r="S164" s="49"/>
      <c r="T164" s="37">
        <v>0</v>
      </c>
      <c r="U164" s="37">
        <v>12</v>
      </c>
      <c r="V164" s="49"/>
      <c r="W164" s="44">
        <v>0</v>
      </c>
      <c r="X164" s="44">
        <v>0</v>
      </c>
      <c r="Y164" s="45"/>
      <c r="Z164" s="46"/>
      <c r="AA164" s="87" t="s">
        <v>221</v>
      </c>
    </row>
    <row r="165" spans="1:27">
      <c r="A165" s="81"/>
      <c r="B165" s="113" t="s">
        <v>216</v>
      </c>
      <c r="C165" s="106">
        <v>3081</v>
      </c>
      <c r="D165" s="36">
        <v>10</v>
      </c>
      <c r="E165" s="129"/>
      <c r="F165" s="107">
        <v>10</v>
      </c>
      <c r="G165" s="49">
        <v>304</v>
      </c>
      <c r="H165" s="86"/>
      <c r="I165" s="49"/>
      <c r="J165" s="44">
        <v>3081</v>
      </c>
      <c r="K165" s="37">
        <v>9</v>
      </c>
      <c r="L165" s="37">
        <v>1</v>
      </c>
      <c r="M165" s="49"/>
      <c r="N165" s="44">
        <v>9</v>
      </c>
      <c r="O165" s="44">
        <v>322</v>
      </c>
      <c r="P165" s="45"/>
      <c r="Q165" s="38">
        <v>0</v>
      </c>
      <c r="R165" s="44"/>
      <c r="S165" s="49">
        <v>3081</v>
      </c>
      <c r="T165" s="37">
        <v>24.8</v>
      </c>
      <c r="U165" s="37">
        <v>-15.8</v>
      </c>
      <c r="V165" s="49"/>
      <c r="W165" s="44">
        <v>24.8</v>
      </c>
      <c r="X165" s="44">
        <v>851</v>
      </c>
      <c r="Y165" s="45"/>
      <c r="Z165" s="46"/>
      <c r="AA165" s="87"/>
    </row>
    <row r="166" spans="1:27" s="75" customFormat="1">
      <c r="A166" s="65">
        <v>3</v>
      </c>
      <c r="B166" s="76" t="s">
        <v>222</v>
      </c>
      <c r="C166" s="67">
        <v>9500</v>
      </c>
      <c r="D166" s="36">
        <v>22</v>
      </c>
      <c r="E166" s="131"/>
      <c r="F166" s="69">
        <v>22</v>
      </c>
      <c r="G166" s="70">
        <v>866</v>
      </c>
      <c r="H166" s="71">
        <v>33</v>
      </c>
      <c r="I166" s="70">
        <v>2500</v>
      </c>
      <c r="J166" s="72">
        <v>12000</v>
      </c>
      <c r="K166" s="37">
        <v>26</v>
      </c>
      <c r="L166" s="37">
        <v>-4</v>
      </c>
      <c r="M166" s="70"/>
      <c r="N166" s="72">
        <v>26</v>
      </c>
      <c r="O166" s="72">
        <v>1055</v>
      </c>
      <c r="P166" s="73">
        <v>45</v>
      </c>
      <c r="Q166" s="38">
        <v>-12</v>
      </c>
      <c r="R166" s="72"/>
      <c r="S166" s="70">
        <v>12000</v>
      </c>
      <c r="T166" s="37">
        <v>27</v>
      </c>
      <c r="U166" s="37">
        <v>-1</v>
      </c>
      <c r="V166" s="70"/>
      <c r="W166" s="72">
        <v>27</v>
      </c>
      <c r="X166" s="72">
        <v>1096</v>
      </c>
      <c r="Y166" s="73">
        <v>47</v>
      </c>
      <c r="Z166" s="37">
        <v>-2</v>
      </c>
      <c r="AA166" s="148" t="s">
        <v>223</v>
      </c>
    </row>
    <row r="167" spans="1:27" s="24" customFormat="1" ht="11.4">
      <c r="A167" s="29" t="s">
        <v>224</v>
      </c>
      <c r="B167" s="30" t="s">
        <v>225</v>
      </c>
      <c r="C167" s="149">
        <f>SUM(C168:C169,C170,C173)</f>
        <v>25850</v>
      </c>
      <c r="D167" s="149">
        <f>SUM(D168:D169,D170,D173)</f>
        <v>49</v>
      </c>
      <c r="E167" s="149">
        <v>8876</v>
      </c>
      <c r="F167" s="149">
        <f t="shared" ref="F167:X167" si="39">SUM(F168:F169,F170,F173)</f>
        <v>51</v>
      </c>
      <c r="G167" s="149">
        <f t="shared" si="39"/>
        <v>1558</v>
      </c>
      <c r="H167" s="150">
        <f t="shared" si="39"/>
        <v>73</v>
      </c>
      <c r="I167" s="149">
        <f t="shared" si="39"/>
        <v>3000</v>
      </c>
      <c r="J167" s="149">
        <f t="shared" si="39"/>
        <v>25850</v>
      </c>
      <c r="K167" s="149">
        <f t="shared" si="39"/>
        <v>52</v>
      </c>
      <c r="L167" s="149">
        <f t="shared" si="39"/>
        <v>-3</v>
      </c>
      <c r="M167" s="149">
        <v>9989</v>
      </c>
      <c r="N167" s="149">
        <f t="shared" si="39"/>
        <v>54</v>
      </c>
      <c r="O167" s="149">
        <f t="shared" si="39"/>
        <v>1751</v>
      </c>
      <c r="P167" s="150">
        <f t="shared" si="39"/>
        <v>89.6</v>
      </c>
      <c r="Q167" s="150">
        <f t="shared" si="39"/>
        <v>-16.600000000000001</v>
      </c>
      <c r="R167" s="149">
        <f t="shared" si="39"/>
        <v>0</v>
      </c>
      <c r="S167" s="149">
        <f t="shared" si="39"/>
        <v>25850</v>
      </c>
      <c r="T167" s="149">
        <f t="shared" si="39"/>
        <v>61</v>
      </c>
      <c r="U167" s="149">
        <f t="shared" si="39"/>
        <v>-9</v>
      </c>
      <c r="V167" s="149">
        <v>12100</v>
      </c>
      <c r="W167" s="149">
        <f t="shared" si="39"/>
        <v>63</v>
      </c>
      <c r="X167" s="149">
        <f t="shared" si="39"/>
        <v>2211</v>
      </c>
      <c r="Y167" s="150">
        <f>SUM(Y168:Y169,Y170,Y173)</f>
        <v>109</v>
      </c>
      <c r="Z167" s="150">
        <f>SUM(Z168:Z169,Z170,Z173)</f>
        <v>-19.399999999999999</v>
      </c>
      <c r="AA167" s="33"/>
    </row>
    <row r="168" spans="1:27" s="75" customFormat="1">
      <c r="A168" s="65">
        <v>1</v>
      </c>
      <c r="B168" s="76" t="s">
        <v>226</v>
      </c>
      <c r="C168" s="67">
        <v>7734</v>
      </c>
      <c r="D168" s="36">
        <v>13</v>
      </c>
      <c r="E168" s="131"/>
      <c r="F168" s="69">
        <v>13</v>
      </c>
      <c r="G168" s="72">
        <v>320</v>
      </c>
      <c r="H168" s="73">
        <v>23</v>
      </c>
      <c r="I168" s="72"/>
      <c r="J168" s="72">
        <v>7734</v>
      </c>
      <c r="K168" s="37">
        <v>13</v>
      </c>
      <c r="L168" s="37">
        <v>0</v>
      </c>
      <c r="M168" s="72"/>
      <c r="N168" s="72">
        <v>13</v>
      </c>
      <c r="O168" s="72">
        <v>328</v>
      </c>
      <c r="P168" s="73">
        <v>28.6</v>
      </c>
      <c r="Q168" s="38">
        <v>-5.6000000000000014</v>
      </c>
      <c r="R168" s="72"/>
      <c r="S168" s="70">
        <v>7734</v>
      </c>
      <c r="T168" s="37">
        <v>16</v>
      </c>
      <c r="U168" s="37">
        <v>-3</v>
      </c>
      <c r="V168" s="72"/>
      <c r="W168" s="72">
        <v>16</v>
      </c>
      <c r="X168" s="72">
        <v>517</v>
      </c>
      <c r="Y168" s="73">
        <v>36</v>
      </c>
      <c r="Z168" s="37">
        <v>-7.3999999999999986</v>
      </c>
      <c r="AA168" s="99"/>
    </row>
    <row r="169" spans="1:27">
      <c r="A169" s="81"/>
      <c r="B169" s="66" t="s">
        <v>62</v>
      </c>
      <c r="C169" s="106"/>
      <c r="D169" s="36"/>
      <c r="E169" s="144"/>
      <c r="F169" s="107">
        <v>2</v>
      </c>
      <c r="G169" s="49">
        <v>45</v>
      </c>
      <c r="H169" s="86"/>
      <c r="I169" s="49"/>
      <c r="J169" s="44"/>
      <c r="K169" s="37"/>
      <c r="L169" s="37"/>
      <c r="M169" s="49"/>
      <c r="N169" s="44">
        <v>2</v>
      </c>
      <c r="O169" s="44">
        <v>40</v>
      </c>
      <c r="P169" s="45"/>
      <c r="Q169" s="38">
        <v>0</v>
      </c>
      <c r="R169" s="49"/>
      <c r="S169" s="49"/>
      <c r="T169" s="37"/>
      <c r="U169" s="37"/>
      <c r="V169" s="49"/>
      <c r="W169" s="44">
        <v>2</v>
      </c>
      <c r="X169" s="44">
        <v>50</v>
      </c>
      <c r="Y169" s="45"/>
      <c r="Z169" s="46"/>
      <c r="AA169" s="87"/>
    </row>
    <row r="170" spans="1:27" s="75" customFormat="1">
      <c r="A170" s="65">
        <v>2</v>
      </c>
      <c r="B170" s="120" t="s">
        <v>227</v>
      </c>
      <c r="C170" s="67">
        <v>5116</v>
      </c>
      <c r="D170" s="36">
        <v>23</v>
      </c>
      <c r="E170" s="67">
        <v>0</v>
      </c>
      <c r="F170" s="67">
        <v>23</v>
      </c>
      <c r="G170" s="67">
        <v>742</v>
      </c>
      <c r="H170" s="118">
        <v>28</v>
      </c>
      <c r="I170" s="67">
        <v>3000</v>
      </c>
      <c r="J170" s="67">
        <v>8116</v>
      </c>
      <c r="K170" s="37">
        <v>24</v>
      </c>
      <c r="L170" s="37">
        <v>-1</v>
      </c>
      <c r="M170" s="67">
        <v>0</v>
      </c>
      <c r="N170" s="67">
        <v>24</v>
      </c>
      <c r="O170" s="67">
        <v>835</v>
      </c>
      <c r="P170" s="118">
        <v>37</v>
      </c>
      <c r="Q170" s="38">
        <v>-9</v>
      </c>
      <c r="R170" s="67">
        <v>0</v>
      </c>
      <c r="S170" s="67">
        <v>8116</v>
      </c>
      <c r="T170" s="37">
        <v>29</v>
      </c>
      <c r="U170" s="37">
        <v>-5</v>
      </c>
      <c r="V170" s="67">
        <v>0</v>
      </c>
      <c r="W170" s="67">
        <v>29</v>
      </c>
      <c r="X170" s="67">
        <v>1011</v>
      </c>
      <c r="Y170" s="118">
        <v>45</v>
      </c>
      <c r="Z170" s="37">
        <v>-8</v>
      </c>
      <c r="AA170" s="91"/>
    </row>
    <row r="171" spans="1:27" ht="18" customHeight="1">
      <c r="A171" s="7"/>
      <c r="B171" s="113" t="s">
        <v>228</v>
      </c>
      <c r="C171" s="106">
        <v>4000</v>
      </c>
      <c r="D171" s="36">
        <v>12</v>
      </c>
      <c r="E171" s="129"/>
      <c r="F171" s="107">
        <v>12</v>
      </c>
      <c r="G171" s="49">
        <v>417</v>
      </c>
      <c r="H171" s="86"/>
      <c r="I171" s="49">
        <v>3000</v>
      </c>
      <c r="J171" s="44">
        <v>7000</v>
      </c>
      <c r="K171" s="37">
        <v>13</v>
      </c>
      <c r="L171" s="37">
        <v>-1</v>
      </c>
      <c r="M171" s="49"/>
      <c r="N171" s="44">
        <v>13</v>
      </c>
      <c r="O171" s="44">
        <v>469</v>
      </c>
      <c r="P171" s="45"/>
      <c r="Q171" s="38">
        <v>0</v>
      </c>
      <c r="R171" s="44"/>
      <c r="S171" s="49">
        <v>7000</v>
      </c>
      <c r="T171" s="37">
        <v>15</v>
      </c>
      <c r="U171" s="37">
        <v>-2</v>
      </c>
      <c r="V171" s="49"/>
      <c r="W171" s="44">
        <v>15</v>
      </c>
      <c r="X171" s="44">
        <v>568</v>
      </c>
      <c r="Y171" s="45"/>
      <c r="Z171" s="46"/>
      <c r="AA171" s="87" t="s">
        <v>229</v>
      </c>
    </row>
    <row r="172" spans="1:27" ht="15.75" customHeight="1">
      <c r="A172" s="81"/>
      <c r="B172" s="113" t="s">
        <v>230</v>
      </c>
      <c r="C172" s="106">
        <v>1116</v>
      </c>
      <c r="D172" s="36">
        <v>11</v>
      </c>
      <c r="E172" s="129"/>
      <c r="F172" s="107">
        <v>11</v>
      </c>
      <c r="G172" s="49">
        <v>325</v>
      </c>
      <c r="H172" s="86"/>
      <c r="I172" s="49"/>
      <c r="J172" s="44">
        <v>1116</v>
      </c>
      <c r="K172" s="37">
        <v>11</v>
      </c>
      <c r="L172" s="37">
        <v>0</v>
      </c>
      <c r="M172" s="49"/>
      <c r="N172" s="44">
        <v>11</v>
      </c>
      <c r="O172" s="44">
        <v>366</v>
      </c>
      <c r="P172" s="45"/>
      <c r="Q172" s="38">
        <v>0</v>
      </c>
      <c r="R172" s="44"/>
      <c r="S172" s="49">
        <v>1116</v>
      </c>
      <c r="T172" s="37">
        <v>14</v>
      </c>
      <c r="U172" s="37">
        <v>-3</v>
      </c>
      <c r="V172" s="49"/>
      <c r="W172" s="44">
        <v>14</v>
      </c>
      <c r="X172" s="44">
        <v>443</v>
      </c>
      <c r="Y172" s="45"/>
      <c r="Z172" s="46"/>
      <c r="AA172" s="87"/>
    </row>
    <row r="173" spans="1:27" s="75" customFormat="1">
      <c r="A173" s="65">
        <v>3</v>
      </c>
      <c r="B173" s="76" t="s">
        <v>231</v>
      </c>
      <c r="C173" s="67">
        <v>13000</v>
      </c>
      <c r="D173" s="36">
        <v>13</v>
      </c>
      <c r="E173" s="67">
        <v>0</v>
      </c>
      <c r="F173" s="67">
        <v>13</v>
      </c>
      <c r="G173" s="67">
        <v>451</v>
      </c>
      <c r="H173" s="118">
        <v>22</v>
      </c>
      <c r="I173" s="67">
        <v>0</v>
      </c>
      <c r="J173" s="67">
        <v>10000</v>
      </c>
      <c r="K173" s="37">
        <v>15</v>
      </c>
      <c r="L173" s="37">
        <v>-2</v>
      </c>
      <c r="M173" s="67">
        <v>0</v>
      </c>
      <c r="N173" s="67">
        <v>15</v>
      </c>
      <c r="O173" s="67">
        <v>548</v>
      </c>
      <c r="P173" s="118">
        <v>24</v>
      </c>
      <c r="Q173" s="38">
        <v>-2</v>
      </c>
      <c r="R173" s="67">
        <v>0</v>
      </c>
      <c r="S173" s="67">
        <v>10000</v>
      </c>
      <c r="T173" s="37">
        <v>16</v>
      </c>
      <c r="U173" s="37">
        <v>-1</v>
      </c>
      <c r="V173" s="67">
        <v>0</v>
      </c>
      <c r="W173" s="67">
        <v>16</v>
      </c>
      <c r="X173" s="67">
        <v>633</v>
      </c>
      <c r="Y173" s="118">
        <v>28</v>
      </c>
      <c r="Z173" s="37">
        <v>-4</v>
      </c>
      <c r="AA173" s="91"/>
    </row>
    <row r="174" spans="1:27">
      <c r="A174" s="7"/>
      <c r="B174" s="105" t="s">
        <v>232</v>
      </c>
      <c r="C174" s="106">
        <v>3000</v>
      </c>
      <c r="D174" s="36">
        <v>13</v>
      </c>
      <c r="E174" s="129"/>
      <c r="F174" s="107">
        <v>13</v>
      </c>
      <c r="G174" s="49">
        <v>451</v>
      </c>
      <c r="H174" s="86"/>
      <c r="I174" s="49"/>
      <c r="J174" s="44"/>
      <c r="K174" s="37">
        <v>0</v>
      </c>
      <c r="L174" s="37"/>
      <c r="M174" s="49"/>
      <c r="N174" s="44"/>
      <c r="O174" s="44"/>
      <c r="P174" s="45"/>
      <c r="Q174" s="38">
        <v>0</v>
      </c>
      <c r="R174" s="44"/>
      <c r="S174" s="49"/>
      <c r="T174" s="37">
        <v>0</v>
      </c>
      <c r="U174" s="37">
        <v>0</v>
      </c>
      <c r="V174" s="49"/>
      <c r="W174" s="44"/>
      <c r="X174" s="44"/>
      <c r="Y174" s="45"/>
      <c r="Z174" s="46"/>
      <c r="AA174" s="102" t="s">
        <v>134</v>
      </c>
    </row>
    <row r="175" spans="1:27">
      <c r="A175" s="81"/>
      <c r="B175" s="105" t="s">
        <v>132</v>
      </c>
      <c r="C175" s="44">
        <v>10000</v>
      </c>
      <c r="D175" s="36">
        <v>0</v>
      </c>
      <c r="E175" s="129"/>
      <c r="F175" s="107"/>
      <c r="G175" s="49"/>
      <c r="H175" s="86"/>
      <c r="I175" s="49"/>
      <c r="J175" s="44">
        <v>10000</v>
      </c>
      <c r="K175" s="37">
        <v>15</v>
      </c>
      <c r="L175" s="37">
        <v>-15</v>
      </c>
      <c r="M175" s="49"/>
      <c r="N175" s="44">
        <v>15</v>
      </c>
      <c r="O175" s="44">
        <v>548</v>
      </c>
      <c r="P175" s="45">
        <v>27.797239747634066</v>
      </c>
      <c r="Q175" s="38"/>
      <c r="R175" s="44"/>
      <c r="S175" s="49">
        <v>10000</v>
      </c>
      <c r="T175" s="37">
        <v>16</v>
      </c>
      <c r="U175" s="37">
        <v>-1</v>
      </c>
      <c r="V175" s="49"/>
      <c r="W175" s="44">
        <v>16</v>
      </c>
      <c r="X175" s="44">
        <v>633</v>
      </c>
      <c r="Y175" s="45">
        <v>33.671698963497064</v>
      </c>
      <c r="Z175" s="46"/>
      <c r="AA175" s="87"/>
    </row>
    <row r="176" spans="1:27" s="24" customFormat="1" ht="11.4">
      <c r="A176" s="29" t="s">
        <v>233</v>
      </c>
      <c r="B176" s="30" t="s">
        <v>234</v>
      </c>
      <c r="C176" s="149">
        <f>SUM(C177,C182,C186,C181,C180)</f>
        <v>44649.3</v>
      </c>
      <c r="D176" s="149">
        <f>SUM(D177,D182,D186,D181,D180)</f>
        <v>96</v>
      </c>
      <c r="E176" s="149">
        <v>16107.972602739726</v>
      </c>
      <c r="F176" s="149">
        <f t="shared" ref="F176:L176" si="40">SUM(F177,F182,F186,F181,F180)</f>
        <v>105</v>
      </c>
      <c r="G176" s="149">
        <f t="shared" si="40"/>
        <v>3569</v>
      </c>
      <c r="H176" s="149">
        <f t="shared" si="40"/>
        <v>153</v>
      </c>
      <c r="I176" s="149">
        <f t="shared" si="40"/>
        <v>2000</v>
      </c>
      <c r="J176" s="149">
        <f t="shared" si="40"/>
        <v>46649.3</v>
      </c>
      <c r="K176" s="149">
        <f t="shared" si="40"/>
        <v>101</v>
      </c>
      <c r="L176" s="149">
        <f t="shared" si="40"/>
        <v>-5</v>
      </c>
      <c r="M176" s="149">
        <v>17017</v>
      </c>
      <c r="N176" s="149">
        <f t="shared" ref="N176:U176" si="41">SUM(N177,N182,N186,N181,N180)</f>
        <v>109</v>
      </c>
      <c r="O176" s="149">
        <f t="shared" si="41"/>
        <v>3696</v>
      </c>
      <c r="P176" s="149">
        <f t="shared" si="41"/>
        <v>174</v>
      </c>
      <c r="Q176" s="149">
        <f t="shared" si="41"/>
        <v>-21</v>
      </c>
      <c r="R176" s="149">
        <f t="shared" si="41"/>
        <v>0</v>
      </c>
      <c r="S176" s="149">
        <f t="shared" si="41"/>
        <v>45553.3</v>
      </c>
      <c r="T176" s="149">
        <f t="shared" si="41"/>
        <v>118</v>
      </c>
      <c r="U176" s="149">
        <f t="shared" si="41"/>
        <v>-17</v>
      </c>
      <c r="V176" s="149">
        <v>20612</v>
      </c>
      <c r="W176" s="149">
        <f t="shared" ref="W176:Z176" si="42">SUM(W177,W182,W186,W181,W180)</f>
        <v>127</v>
      </c>
      <c r="X176" s="149">
        <f t="shared" si="42"/>
        <v>4444</v>
      </c>
      <c r="Y176" s="149">
        <f t="shared" si="42"/>
        <v>200.2</v>
      </c>
      <c r="Z176" s="149">
        <f t="shared" si="42"/>
        <v>-26.200000000000003</v>
      </c>
      <c r="AA176" s="33"/>
    </row>
    <row r="177" spans="1:27" s="80" customFormat="1" ht="11.4">
      <c r="A177" s="65">
        <v>1</v>
      </c>
      <c r="B177" s="120" t="s">
        <v>235</v>
      </c>
      <c r="C177" s="151">
        <v>6154.4</v>
      </c>
      <c r="D177" s="36">
        <v>23</v>
      </c>
      <c r="E177" s="151">
        <v>0</v>
      </c>
      <c r="F177" s="151">
        <v>23</v>
      </c>
      <c r="G177" s="151">
        <v>725</v>
      </c>
      <c r="H177" s="152">
        <v>46</v>
      </c>
      <c r="I177" s="151">
        <v>2000</v>
      </c>
      <c r="J177" s="151">
        <v>8154.4</v>
      </c>
      <c r="K177" s="37">
        <v>23</v>
      </c>
      <c r="L177" s="37">
        <v>0</v>
      </c>
      <c r="M177" s="151">
        <v>0</v>
      </c>
      <c r="N177" s="151">
        <v>23</v>
      </c>
      <c r="O177" s="151">
        <v>570</v>
      </c>
      <c r="P177" s="152">
        <v>47</v>
      </c>
      <c r="Q177" s="38">
        <v>-1</v>
      </c>
      <c r="R177" s="151">
        <v>0</v>
      </c>
      <c r="S177" s="151">
        <v>8154.4</v>
      </c>
      <c r="T177" s="37">
        <v>30</v>
      </c>
      <c r="U177" s="37">
        <v>-7</v>
      </c>
      <c r="V177" s="151">
        <v>0</v>
      </c>
      <c r="W177" s="151">
        <v>30</v>
      </c>
      <c r="X177" s="151">
        <v>919</v>
      </c>
      <c r="Y177" s="152">
        <v>59.2</v>
      </c>
      <c r="Z177" s="37">
        <v>-12.200000000000003</v>
      </c>
      <c r="AA177" s="39"/>
    </row>
    <row r="178" spans="1:27">
      <c r="A178" s="7"/>
      <c r="B178" s="113" t="s">
        <v>236</v>
      </c>
      <c r="C178" s="106">
        <v>2954.4</v>
      </c>
      <c r="D178" s="36">
        <v>9</v>
      </c>
      <c r="E178" s="93"/>
      <c r="F178" s="107">
        <v>9</v>
      </c>
      <c r="G178" s="49">
        <v>307</v>
      </c>
      <c r="H178" s="86">
        <v>18</v>
      </c>
      <c r="I178" s="49">
        <v>2000</v>
      </c>
      <c r="J178" s="44">
        <v>4954.3999999999996</v>
      </c>
      <c r="K178" s="37">
        <v>9</v>
      </c>
      <c r="L178" s="37">
        <v>0</v>
      </c>
      <c r="M178" s="49"/>
      <c r="N178" s="44">
        <v>9</v>
      </c>
      <c r="O178" s="44">
        <v>238</v>
      </c>
      <c r="P178" s="45">
        <v>18</v>
      </c>
      <c r="Q178" s="38"/>
      <c r="R178" s="44"/>
      <c r="S178" s="49">
        <v>4954.3999999999996</v>
      </c>
      <c r="T178" s="37">
        <v>12</v>
      </c>
      <c r="U178" s="37">
        <v>-3</v>
      </c>
      <c r="V178" s="49"/>
      <c r="W178" s="44">
        <v>12</v>
      </c>
      <c r="X178" s="44">
        <v>370</v>
      </c>
      <c r="Y178" s="45">
        <v>24</v>
      </c>
      <c r="Z178" s="46"/>
      <c r="AA178" s="87"/>
    </row>
    <row r="179" spans="1:27">
      <c r="A179" s="81"/>
      <c r="B179" s="113" t="s">
        <v>237</v>
      </c>
      <c r="C179" s="106">
        <v>3200</v>
      </c>
      <c r="D179" s="36">
        <v>14</v>
      </c>
      <c r="E179" s="93"/>
      <c r="F179" s="107">
        <v>14</v>
      </c>
      <c r="G179" s="49">
        <v>418</v>
      </c>
      <c r="H179" s="86">
        <v>28</v>
      </c>
      <c r="I179" s="49"/>
      <c r="J179" s="44">
        <v>3200</v>
      </c>
      <c r="K179" s="37">
        <v>14</v>
      </c>
      <c r="L179" s="37">
        <v>0</v>
      </c>
      <c r="M179" s="49"/>
      <c r="N179" s="44">
        <v>14</v>
      </c>
      <c r="O179" s="44">
        <v>332</v>
      </c>
      <c r="P179" s="45">
        <v>29</v>
      </c>
      <c r="Q179" s="38"/>
      <c r="R179" s="44"/>
      <c r="S179" s="49">
        <v>3200</v>
      </c>
      <c r="T179" s="37">
        <v>18</v>
      </c>
      <c r="U179" s="37">
        <v>-4</v>
      </c>
      <c r="V179" s="49"/>
      <c r="W179" s="44">
        <v>18</v>
      </c>
      <c r="X179" s="44">
        <v>549</v>
      </c>
      <c r="Y179" s="45">
        <v>35.200000000000003</v>
      </c>
      <c r="Z179" s="46"/>
      <c r="AA179" s="87"/>
    </row>
    <row r="180" spans="1:27" s="75" customFormat="1">
      <c r="A180" s="65">
        <v>2</v>
      </c>
      <c r="B180" s="120" t="s">
        <v>238</v>
      </c>
      <c r="C180" s="67">
        <v>6500</v>
      </c>
      <c r="D180" s="36"/>
      <c r="E180" s="135"/>
      <c r="F180" s="69">
        <v>6</v>
      </c>
      <c r="G180" s="70">
        <v>116</v>
      </c>
      <c r="H180" s="71"/>
      <c r="I180" s="70"/>
      <c r="J180" s="44">
        <v>6500</v>
      </c>
      <c r="K180" s="37"/>
      <c r="L180" s="37"/>
      <c r="M180" s="70"/>
      <c r="N180" s="72">
        <v>6</v>
      </c>
      <c r="O180" s="72">
        <v>135</v>
      </c>
      <c r="P180" s="73"/>
      <c r="Q180" s="38"/>
      <c r="R180" s="72"/>
      <c r="S180" s="70">
        <v>6500</v>
      </c>
      <c r="T180" s="37"/>
      <c r="U180" s="37"/>
      <c r="V180" s="70"/>
      <c r="W180" s="72">
        <v>7</v>
      </c>
      <c r="X180" s="72">
        <v>195</v>
      </c>
      <c r="Y180" s="73"/>
      <c r="Z180" s="74"/>
      <c r="AA180" s="91"/>
    </row>
    <row r="181" spans="1:27">
      <c r="A181" s="81"/>
      <c r="B181" s="66" t="s">
        <v>62</v>
      </c>
      <c r="C181" s="106"/>
      <c r="D181" s="36"/>
      <c r="E181" s="144"/>
      <c r="F181" s="107">
        <v>3</v>
      </c>
      <c r="G181" s="49">
        <v>75</v>
      </c>
      <c r="H181" s="86"/>
      <c r="I181" s="49"/>
      <c r="J181" s="44">
        <v>0</v>
      </c>
      <c r="K181" s="37"/>
      <c r="L181" s="37"/>
      <c r="M181" s="49"/>
      <c r="N181" s="44">
        <v>2</v>
      </c>
      <c r="O181" s="44">
        <v>55</v>
      </c>
      <c r="P181" s="45"/>
      <c r="Q181" s="38">
        <v>0</v>
      </c>
      <c r="R181" s="49"/>
      <c r="S181" s="49"/>
      <c r="T181" s="37"/>
      <c r="U181" s="37"/>
      <c r="V181" s="49"/>
      <c r="W181" s="44">
        <v>2</v>
      </c>
      <c r="X181" s="44">
        <v>55</v>
      </c>
      <c r="Y181" s="45"/>
      <c r="Z181" s="46"/>
      <c r="AA181" s="87"/>
    </row>
    <row r="182" spans="1:27" s="75" customFormat="1">
      <c r="A182" s="65">
        <v>3</v>
      </c>
      <c r="B182" s="120" t="s">
        <v>239</v>
      </c>
      <c r="C182" s="67">
        <v>17427.5</v>
      </c>
      <c r="D182" s="36">
        <v>47</v>
      </c>
      <c r="E182" s="67">
        <v>0</v>
      </c>
      <c r="F182" s="67">
        <v>47</v>
      </c>
      <c r="G182" s="67">
        <v>1576</v>
      </c>
      <c r="H182" s="118">
        <v>65</v>
      </c>
      <c r="I182" s="67">
        <v>0</v>
      </c>
      <c r="J182" s="44">
        <v>17427.5</v>
      </c>
      <c r="K182" s="37">
        <v>48</v>
      </c>
      <c r="L182" s="37">
        <v>-1</v>
      </c>
      <c r="M182" s="67">
        <v>0</v>
      </c>
      <c r="N182" s="67">
        <v>48</v>
      </c>
      <c r="O182" s="67">
        <v>1665</v>
      </c>
      <c r="P182" s="118">
        <v>73</v>
      </c>
      <c r="Q182" s="38">
        <v>-8</v>
      </c>
      <c r="R182" s="67">
        <v>0</v>
      </c>
      <c r="S182" s="67">
        <v>16331.5</v>
      </c>
      <c r="T182" s="37">
        <v>58</v>
      </c>
      <c r="U182" s="37">
        <v>-10</v>
      </c>
      <c r="V182" s="67">
        <v>0</v>
      </c>
      <c r="W182" s="67">
        <v>58</v>
      </c>
      <c r="X182" s="67">
        <v>2017</v>
      </c>
      <c r="Y182" s="118">
        <v>88</v>
      </c>
      <c r="Z182" s="37">
        <v>-15</v>
      </c>
      <c r="AA182" s="91"/>
    </row>
    <row r="183" spans="1:27">
      <c r="A183" s="7"/>
      <c r="B183" s="113" t="s">
        <v>236</v>
      </c>
      <c r="C183" s="106">
        <v>6831.5</v>
      </c>
      <c r="D183" s="36">
        <v>29</v>
      </c>
      <c r="E183" s="93"/>
      <c r="F183" s="107">
        <v>29</v>
      </c>
      <c r="G183" s="44">
        <v>965</v>
      </c>
      <c r="H183" s="45"/>
      <c r="I183" s="44"/>
      <c r="J183" s="44">
        <v>6831.5</v>
      </c>
      <c r="K183" s="37">
        <v>30</v>
      </c>
      <c r="L183" s="37">
        <v>-1</v>
      </c>
      <c r="M183" s="44"/>
      <c r="N183" s="44">
        <v>30</v>
      </c>
      <c r="O183" s="44">
        <v>1019</v>
      </c>
      <c r="P183" s="45"/>
      <c r="Q183" s="38">
        <v>0</v>
      </c>
      <c r="R183" s="44"/>
      <c r="S183" s="49">
        <v>6831.5</v>
      </c>
      <c r="T183" s="37">
        <v>35</v>
      </c>
      <c r="U183" s="37">
        <v>-5</v>
      </c>
      <c r="V183" s="44"/>
      <c r="W183" s="44">
        <v>35</v>
      </c>
      <c r="X183" s="44">
        <v>1235</v>
      </c>
      <c r="Y183" s="45"/>
      <c r="Z183" s="46"/>
      <c r="AA183" s="87"/>
    </row>
    <row r="184" spans="1:27">
      <c r="A184" s="81"/>
      <c r="B184" s="113" t="s">
        <v>240</v>
      </c>
      <c r="C184" s="106">
        <v>9500</v>
      </c>
      <c r="D184" s="36">
        <v>16</v>
      </c>
      <c r="E184" s="93"/>
      <c r="F184" s="107">
        <v>16</v>
      </c>
      <c r="G184" s="44">
        <v>560</v>
      </c>
      <c r="H184" s="45"/>
      <c r="I184" s="44"/>
      <c r="J184" s="44">
        <v>9500</v>
      </c>
      <c r="K184" s="37">
        <v>18</v>
      </c>
      <c r="L184" s="37">
        <v>-2</v>
      </c>
      <c r="M184" s="44"/>
      <c r="N184" s="44">
        <v>18</v>
      </c>
      <c r="O184" s="44">
        <v>646</v>
      </c>
      <c r="P184" s="45"/>
      <c r="Q184" s="38">
        <v>0</v>
      </c>
      <c r="R184" s="44"/>
      <c r="S184" s="49">
        <v>9500</v>
      </c>
      <c r="T184" s="37">
        <v>23</v>
      </c>
      <c r="U184" s="37">
        <v>-5</v>
      </c>
      <c r="V184" s="44"/>
      <c r="W184" s="44">
        <v>23</v>
      </c>
      <c r="X184" s="44">
        <v>782</v>
      </c>
      <c r="Y184" s="45"/>
      <c r="Z184" s="46"/>
      <c r="AA184" s="87"/>
    </row>
    <row r="185" spans="1:27" ht="20.399999999999999">
      <c r="A185" s="81"/>
      <c r="B185" s="113" t="s">
        <v>241</v>
      </c>
      <c r="C185" s="106">
        <v>1096</v>
      </c>
      <c r="D185" s="36">
        <v>2</v>
      </c>
      <c r="E185" s="93"/>
      <c r="F185" s="107">
        <v>2</v>
      </c>
      <c r="G185" s="44">
        <v>51</v>
      </c>
      <c r="H185" s="45"/>
      <c r="I185" s="44"/>
      <c r="J185" s="44"/>
      <c r="K185" s="37">
        <v>0</v>
      </c>
      <c r="L185" s="37">
        <v>2</v>
      </c>
      <c r="M185" s="44"/>
      <c r="N185" s="44"/>
      <c r="O185" s="44"/>
      <c r="P185" s="45"/>
      <c r="Q185" s="38">
        <v>0</v>
      </c>
      <c r="R185" s="44"/>
      <c r="S185" s="49">
        <v>0</v>
      </c>
      <c r="T185" s="37">
        <v>0</v>
      </c>
      <c r="U185" s="37">
        <v>0</v>
      </c>
      <c r="V185" s="44"/>
      <c r="W185" s="44"/>
      <c r="X185" s="44"/>
      <c r="Y185" s="45"/>
      <c r="Z185" s="46"/>
      <c r="AA185" s="87" t="s">
        <v>242</v>
      </c>
    </row>
    <row r="186" spans="1:27" s="75" customFormat="1">
      <c r="A186" s="65">
        <v>4</v>
      </c>
      <c r="B186" s="120" t="s">
        <v>243</v>
      </c>
      <c r="C186" s="67">
        <v>14567.4</v>
      </c>
      <c r="D186" s="36">
        <v>26</v>
      </c>
      <c r="E186" s="135"/>
      <c r="F186" s="69">
        <v>26</v>
      </c>
      <c r="G186" s="70">
        <v>1077</v>
      </c>
      <c r="H186" s="71">
        <v>42</v>
      </c>
      <c r="I186" s="70"/>
      <c r="J186" s="44">
        <v>14567.4</v>
      </c>
      <c r="K186" s="37">
        <v>30</v>
      </c>
      <c r="L186" s="37">
        <v>-4</v>
      </c>
      <c r="M186" s="70"/>
      <c r="N186" s="72">
        <v>30</v>
      </c>
      <c r="O186" s="72">
        <v>1271</v>
      </c>
      <c r="P186" s="73">
        <v>54</v>
      </c>
      <c r="Q186" s="38">
        <v>-12</v>
      </c>
      <c r="R186" s="72"/>
      <c r="S186" s="70">
        <v>14567.4</v>
      </c>
      <c r="T186" s="37">
        <v>30</v>
      </c>
      <c r="U186" s="37">
        <v>0</v>
      </c>
      <c r="V186" s="70"/>
      <c r="W186" s="72">
        <v>30</v>
      </c>
      <c r="X186" s="72">
        <v>1258</v>
      </c>
      <c r="Y186" s="73">
        <v>53</v>
      </c>
      <c r="Z186" s="37">
        <v>1</v>
      </c>
      <c r="AA186" s="91"/>
    </row>
    <row r="187" spans="1:27" s="24" customFormat="1" ht="11.4">
      <c r="A187" s="29" t="s">
        <v>244</v>
      </c>
      <c r="B187" s="30" t="s">
        <v>245</v>
      </c>
      <c r="C187" s="149">
        <f>SUM(C188,C192,C195,C191)</f>
        <v>35042.6</v>
      </c>
      <c r="D187" s="149">
        <f>SUM(D188,D192,D195,D191)</f>
        <v>80</v>
      </c>
      <c r="E187" s="149">
        <v>12730.986301369863</v>
      </c>
      <c r="F187" s="149">
        <f t="shared" ref="F187:X187" si="43">SUM(F188,F192,F195,F191)</f>
        <v>92</v>
      </c>
      <c r="G187" s="149">
        <f t="shared" si="43"/>
        <v>2918</v>
      </c>
      <c r="H187" s="150">
        <f t="shared" si="43"/>
        <v>131</v>
      </c>
      <c r="I187" s="149">
        <f t="shared" si="43"/>
        <v>5500</v>
      </c>
      <c r="J187" s="149">
        <f t="shared" si="43"/>
        <v>40542.6</v>
      </c>
      <c r="K187" s="149">
        <f t="shared" si="43"/>
        <v>81</v>
      </c>
      <c r="L187" s="149">
        <f t="shared" si="43"/>
        <v>-1</v>
      </c>
      <c r="M187" s="149">
        <v>13431</v>
      </c>
      <c r="N187" s="149">
        <f t="shared" si="43"/>
        <v>94</v>
      </c>
      <c r="O187" s="149">
        <f t="shared" si="43"/>
        <v>3174</v>
      </c>
      <c r="P187" s="150">
        <f t="shared" si="43"/>
        <v>145</v>
      </c>
      <c r="Q187" s="150">
        <f t="shared" si="43"/>
        <v>-14</v>
      </c>
      <c r="R187" s="149">
        <f t="shared" si="43"/>
        <v>0</v>
      </c>
      <c r="S187" s="149">
        <f t="shared" si="43"/>
        <v>40542.6</v>
      </c>
      <c r="T187" s="149">
        <f t="shared" si="43"/>
        <v>91</v>
      </c>
      <c r="U187" s="149">
        <f t="shared" si="43"/>
        <v>-10</v>
      </c>
      <c r="V187" s="149">
        <v>16269</v>
      </c>
      <c r="W187" s="149">
        <f t="shared" si="43"/>
        <v>105</v>
      </c>
      <c r="X187" s="149">
        <f t="shared" si="43"/>
        <v>3608</v>
      </c>
      <c r="Y187" s="150">
        <f>SUM(Y188,Y192,Y195,Y191)</f>
        <v>161.92531801386326</v>
      </c>
      <c r="Z187" s="150">
        <f>SUM(Z188,Z192,Z195,Z191)</f>
        <v>-16.925318013863276</v>
      </c>
      <c r="AA187" s="33"/>
    </row>
    <row r="188" spans="1:27" s="80" customFormat="1" ht="11.4">
      <c r="A188" s="65">
        <v>1</v>
      </c>
      <c r="B188" s="120" t="s">
        <v>246</v>
      </c>
      <c r="C188" s="151">
        <v>9007.6</v>
      </c>
      <c r="D188" s="36">
        <v>21</v>
      </c>
      <c r="E188" s="151">
        <v>0</v>
      </c>
      <c r="F188" s="151">
        <v>21</v>
      </c>
      <c r="G188" s="151">
        <v>608</v>
      </c>
      <c r="H188" s="152">
        <v>45</v>
      </c>
      <c r="I188" s="151">
        <v>1500</v>
      </c>
      <c r="J188" s="151">
        <v>10507.6</v>
      </c>
      <c r="K188" s="37">
        <v>22</v>
      </c>
      <c r="L188" s="37">
        <v>-1</v>
      </c>
      <c r="M188" s="151">
        <v>0</v>
      </c>
      <c r="N188" s="151">
        <v>22</v>
      </c>
      <c r="O188" s="151">
        <v>653</v>
      </c>
      <c r="P188" s="152">
        <v>48</v>
      </c>
      <c r="Q188" s="38">
        <v>-3</v>
      </c>
      <c r="R188" s="151">
        <v>0</v>
      </c>
      <c r="S188" s="151">
        <v>10507.6</v>
      </c>
      <c r="T188" s="37">
        <v>25</v>
      </c>
      <c r="U188" s="37">
        <v>-3</v>
      </c>
      <c r="V188" s="151">
        <v>0</v>
      </c>
      <c r="W188" s="151">
        <v>25</v>
      </c>
      <c r="X188" s="151">
        <v>805</v>
      </c>
      <c r="Y188" s="152">
        <v>55.925318013863276</v>
      </c>
      <c r="Z188" s="37">
        <v>-7.9253180138632757</v>
      </c>
      <c r="AA188" s="39"/>
    </row>
    <row r="189" spans="1:27">
      <c r="A189" s="7"/>
      <c r="B189" s="113" t="s">
        <v>247</v>
      </c>
      <c r="C189" s="106">
        <v>5507.6</v>
      </c>
      <c r="D189" s="36">
        <v>10</v>
      </c>
      <c r="E189" s="129"/>
      <c r="F189" s="107">
        <v>10</v>
      </c>
      <c r="G189" s="49">
        <v>299</v>
      </c>
      <c r="H189" s="86">
        <v>23</v>
      </c>
      <c r="I189" s="49"/>
      <c r="J189" s="44">
        <v>5507.6</v>
      </c>
      <c r="K189" s="37">
        <v>11</v>
      </c>
      <c r="L189" s="37">
        <v>-1</v>
      </c>
      <c r="M189" s="49"/>
      <c r="N189" s="44">
        <v>11</v>
      </c>
      <c r="O189" s="44">
        <v>309</v>
      </c>
      <c r="P189" s="45">
        <v>24</v>
      </c>
      <c r="Q189" s="38"/>
      <c r="R189" s="44"/>
      <c r="S189" s="49">
        <v>5507.6</v>
      </c>
      <c r="T189" s="37">
        <v>11</v>
      </c>
      <c r="U189" s="37">
        <v>0</v>
      </c>
      <c r="V189" s="49"/>
      <c r="W189" s="44">
        <v>11</v>
      </c>
      <c r="X189" s="44">
        <v>360</v>
      </c>
      <c r="Y189" s="45">
        <v>25</v>
      </c>
      <c r="Z189" s="46"/>
      <c r="AA189" s="87"/>
    </row>
    <row r="190" spans="1:27">
      <c r="A190" s="81"/>
      <c r="B190" s="108" t="s">
        <v>248</v>
      </c>
      <c r="C190" s="106">
        <v>3500</v>
      </c>
      <c r="D190" s="36">
        <v>11</v>
      </c>
      <c r="E190" s="129"/>
      <c r="F190" s="107">
        <v>11</v>
      </c>
      <c r="G190" s="49">
        <v>309</v>
      </c>
      <c r="H190" s="86">
        <v>22</v>
      </c>
      <c r="I190" s="49">
        <v>1500</v>
      </c>
      <c r="J190" s="44">
        <v>5000</v>
      </c>
      <c r="K190" s="37">
        <v>11</v>
      </c>
      <c r="L190" s="37">
        <v>0</v>
      </c>
      <c r="M190" s="49"/>
      <c r="N190" s="44">
        <v>11</v>
      </c>
      <c r="O190" s="44">
        <v>344</v>
      </c>
      <c r="P190" s="45">
        <v>24</v>
      </c>
      <c r="Q190" s="38"/>
      <c r="R190" s="44"/>
      <c r="S190" s="49">
        <v>5000</v>
      </c>
      <c r="T190" s="37">
        <v>14</v>
      </c>
      <c r="U190" s="37">
        <v>-3</v>
      </c>
      <c r="V190" s="49"/>
      <c r="W190" s="44">
        <v>14</v>
      </c>
      <c r="X190" s="44">
        <v>445</v>
      </c>
      <c r="Y190" s="45">
        <v>30.925318013863276</v>
      </c>
      <c r="Z190" s="46"/>
      <c r="AA190" s="87"/>
    </row>
    <row r="191" spans="1:27">
      <c r="A191" s="81"/>
      <c r="B191" s="66" t="s">
        <v>62</v>
      </c>
      <c r="C191" s="106"/>
      <c r="D191" s="36"/>
      <c r="E191" s="144"/>
      <c r="F191" s="107">
        <v>12</v>
      </c>
      <c r="G191" s="49">
        <v>217</v>
      </c>
      <c r="H191" s="86"/>
      <c r="I191" s="49"/>
      <c r="J191" s="44"/>
      <c r="K191" s="37"/>
      <c r="L191" s="37"/>
      <c r="M191" s="49"/>
      <c r="N191" s="44">
        <v>13</v>
      </c>
      <c r="O191" s="44">
        <v>285</v>
      </c>
      <c r="P191" s="45"/>
      <c r="Q191" s="38">
        <v>0</v>
      </c>
      <c r="R191" s="49"/>
      <c r="S191" s="49"/>
      <c r="T191" s="37"/>
      <c r="U191" s="37"/>
      <c r="V191" s="49"/>
      <c r="W191" s="44">
        <v>14</v>
      </c>
      <c r="X191" s="44">
        <v>360</v>
      </c>
      <c r="Y191" s="45"/>
      <c r="Z191" s="46"/>
      <c r="AA191" s="87"/>
    </row>
    <row r="192" spans="1:27" s="75" customFormat="1">
      <c r="A192" s="65">
        <v>2</v>
      </c>
      <c r="B192" s="120" t="s">
        <v>249</v>
      </c>
      <c r="C192" s="67">
        <v>14300</v>
      </c>
      <c r="D192" s="36">
        <v>37</v>
      </c>
      <c r="E192" s="67"/>
      <c r="F192" s="67">
        <v>37</v>
      </c>
      <c r="G192" s="67">
        <v>1167</v>
      </c>
      <c r="H192" s="118">
        <v>50</v>
      </c>
      <c r="I192" s="67">
        <v>4000</v>
      </c>
      <c r="J192" s="67">
        <v>18300</v>
      </c>
      <c r="K192" s="37">
        <v>35</v>
      </c>
      <c r="L192" s="37">
        <v>2</v>
      </c>
      <c r="M192" s="67">
        <v>0</v>
      </c>
      <c r="N192" s="67">
        <v>35</v>
      </c>
      <c r="O192" s="67">
        <v>1231</v>
      </c>
      <c r="P192" s="118">
        <v>54</v>
      </c>
      <c r="Q192" s="38">
        <v>-4</v>
      </c>
      <c r="R192" s="67">
        <v>0</v>
      </c>
      <c r="S192" s="67">
        <v>18300</v>
      </c>
      <c r="T192" s="37">
        <v>43</v>
      </c>
      <c r="U192" s="37">
        <v>-8</v>
      </c>
      <c r="V192" s="67">
        <v>0</v>
      </c>
      <c r="W192" s="67">
        <v>43</v>
      </c>
      <c r="X192" s="67">
        <v>1491</v>
      </c>
      <c r="Y192" s="118">
        <v>65</v>
      </c>
      <c r="Z192" s="37">
        <v>-11</v>
      </c>
      <c r="AA192" s="91"/>
    </row>
    <row r="193" spans="1:27">
      <c r="A193" s="7"/>
      <c r="B193" s="113" t="s">
        <v>250</v>
      </c>
      <c r="C193" s="106">
        <v>6600</v>
      </c>
      <c r="D193" s="36">
        <v>17</v>
      </c>
      <c r="E193" s="129"/>
      <c r="F193" s="107">
        <v>17</v>
      </c>
      <c r="G193" s="49">
        <v>509</v>
      </c>
      <c r="H193" s="86"/>
      <c r="I193" s="49">
        <v>2000</v>
      </c>
      <c r="J193" s="44">
        <v>8600</v>
      </c>
      <c r="K193" s="37">
        <v>16</v>
      </c>
      <c r="L193" s="37">
        <v>1</v>
      </c>
      <c r="M193" s="49"/>
      <c r="N193" s="44">
        <v>16</v>
      </c>
      <c r="O193" s="44">
        <v>537</v>
      </c>
      <c r="P193" s="45"/>
      <c r="Q193" s="38">
        <v>0</v>
      </c>
      <c r="R193" s="44"/>
      <c r="S193" s="49">
        <v>8600</v>
      </c>
      <c r="T193" s="37">
        <v>18</v>
      </c>
      <c r="U193" s="37">
        <v>-2</v>
      </c>
      <c r="V193" s="49"/>
      <c r="W193" s="44">
        <v>18</v>
      </c>
      <c r="X193" s="44">
        <v>650</v>
      </c>
      <c r="Y193" s="45"/>
      <c r="Z193" s="46"/>
      <c r="AA193" s="87"/>
    </row>
    <row r="194" spans="1:27">
      <c r="A194" s="81"/>
      <c r="B194" s="130" t="s">
        <v>251</v>
      </c>
      <c r="C194" s="106">
        <v>7700</v>
      </c>
      <c r="D194" s="36">
        <v>20</v>
      </c>
      <c r="E194" s="129"/>
      <c r="F194" s="107">
        <v>20</v>
      </c>
      <c r="G194" s="49">
        <v>658</v>
      </c>
      <c r="H194" s="86"/>
      <c r="I194" s="49">
        <v>2000</v>
      </c>
      <c r="J194" s="44">
        <v>9700</v>
      </c>
      <c r="K194" s="37">
        <v>19</v>
      </c>
      <c r="L194" s="37">
        <v>1</v>
      </c>
      <c r="M194" s="49"/>
      <c r="N194" s="44">
        <v>19</v>
      </c>
      <c r="O194" s="44">
        <v>694</v>
      </c>
      <c r="P194" s="45"/>
      <c r="Q194" s="38">
        <v>0</v>
      </c>
      <c r="R194" s="44"/>
      <c r="S194" s="49">
        <v>9700</v>
      </c>
      <c r="T194" s="37">
        <v>25</v>
      </c>
      <c r="U194" s="37">
        <v>-6</v>
      </c>
      <c r="V194" s="49"/>
      <c r="W194" s="44">
        <v>25</v>
      </c>
      <c r="X194" s="44">
        <v>841</v>
      </c>
      <c r="Y194" s="45"/>
      <c r="Z194" s="46"/>
      <c r="AA194" s="87"/>
    </row>
    <row r="195" spans="1:27" s="75" customFormat="1">
      <c r="A195" s="65">
        <v>3</v>
      </c>
      <c r="B195" s="76" t="s">
        <v>252</v>
      </c>
      <c r="C195" s="67">
        <v>11735</v>
      </c>
      <c r="D195" s="36">
        <v>22</v>
      </c>
      <c r="E195" s="131"/>
      <c r="F195" s="69">
        <v>22</v>
      </c>
      <c r="G195" s="70">
        <v>926</v>
      </c>
      <c r="H195" s="71">
        <v>36</v>
      </c>
      <c r="I195" s="70"/>
      <c r="J195" s="72">
        <v>11735</v>
      </c>
      <c r="K195" s="37">
        <v>24</v>
      </c>
      <c r="L195" s="37">
        <v>-2</v>
      </c>
      <c r="M195" s="70"/>
      <c r="N195" s="72">
        <v>24</v>
      </c>
      <c r="O195" s="72">
        <v>1005</v>
      </c>
      <c r="P195" s="73">
        <v>43</v>
      </c>
      <c r="Q195" s="38">
        <v>-7</v>
      </c>
      <c r="R195" s="72"/>
      <c r="S195" s="70">
        <v>11735</v>
      </c>
      <c r="T195" s="37">
        <v>23</v>
      </c>
      <c r="U195" s="37">
        <v>1</v>
      </c>
      <c r="V195" s="70"/>
      <c r="W195" s="72">
        <v>23</v>
      </c>
      <c r="X195" s="72">
        <v>952</v>
      </c>
      <c r="Y195" s="73">
        <v>41</v>
      </c>
      <c r="Z195" s="37">
        <v>2</v>
      </c>
      <c r="AA195" s="91"/>
    </row>
    <row r="196" spans="1:27" s="156" customFormat="1" ht="13.5" customHeight="1">
      <c r="A196" s="29" t="s">
        <v>253</v>
      </c>
      <c r="B196" s="153" t="s">
        <v>254</v>
      </c>
      <c r="C196" s="154">
        <f>SUM(C197:C202)</f>
        <v>95444.5</v>
      </c>
      <c r="D196" s="154">
        <f t="shared" ref="D196:Z196" si="44">SUM(D197:D202)</f>
        <v>151</v>
      </c>
      <c r="E196" s="154">
        <f t="shared" si="44"/>
        <v>0</v>
      </c>
      <c r="F196" s="154">
        <f t="shared" si="44"/>
        <v>146</v>
      </c>
      <c r="G196" s="154">
        <f t="shared" si="44"/>
        <v>6427</v>
      </c>
      <c r="H196" s="154">
        <f t="shared" si="44"/>
        <v>334</v>
      </c>
      <c r="I196" s="154">
        <f t="shared" si="44"/>
        <v>40200</v>
      </c>
      <c r="J196" s="154">
        <f>SUM(J197:J202)</f>
        <v>135644.5</v>
      </c>
      <c r="K196" s="154">
        <f t="shared" si="44"/>
        <v>151</v>
      </c>
      <c r="L196" s="154">
        <f t="shared" si="44"/>
        <v>-3</v>
      </c>
      <c r="M196" s="154">
        <f t="shared" si="44"/>
        <v>0</v>
      </c>
      <c r="N196" s="154">
        <f t="shared" si="44"/>
        <v>151</v>
      </c>
      <c r="O196" s="154">
        <f t="shared" si="44"/>
        <v>6718</v>
      </c>
      <c r="P196" s="154">
        <f t="shared" si="44"/>
        <v>346</v>
      </c>
      <c r="Q196" s="154">
        <f t="shared" si="44"/>
        <v>-12</v>
      </c>
      <c r="R196" s="154">
        <f t="shared" si="44"/>
        <v>0</v>
      </c>
      <c r="S196" s="154">
        <f t="shared" si="44"/>
        <v>135644.5</v>
      </c>
      <c r="T196" s="154">
        <f t="shared" si="44"/>
        <v>195</v>
      </c>
      <c r="U196" s="154">
        <f t="shared" si="44"/>
        <v>-44</v>
      </c>
      <c r="V196" s="154">
        <f t="shared" si="44"/>
        <v>0</v>
      </c>
      <c r="W196" s="154">
        <f t="shared" si="44"/>
        <v>195</v>
      </c>
      <c r="X196" s="154">
        <f t="shared" si="44"/>
        <v>8955</v>
      </c>
      <c r="Y196" s="154">
        <f t="shared" si="44"/>
        <v>433</v>
      </c>
      <c r="Z196" s="154">
        <f t="shared" si="44"/>
        <v>-87</v>
      </c>
      <c r="AA196" s="155"/>
    </row>
    <row r="197" spans="1:27">
      <c r="A197" s="65">
        <v>1</v>
      </c>
      <c r="B197" s="113" t="s">
        <v>26</v>
      </c>
      <c r="C197" s="157">
        <v>32938.5</v>
      </c>
      <c r="D197" s="43">
        <v>36</v>
      </c>
      <c r="E197" s="157"/>
      <c r="F197" s="157">
        <v>36</v>
      </c>
      <c r="G197" s="157">
        <v>1607</v>
      </c>
      <c r="H197" s="158">
        <v>80</v>
      </c>
      <c r="I197" s="157"/>
      <c r="J197" s="157">
        <v>32938.5</v>
      </c>
      <c r="K197" s="37">
        <v>36</v>
      </c>
      <c r="L197" s="37">
        <v>0</v>
      </c>
      <c r="M197" s="157"/>
      <c r="N197" s="157">
        <v>36</v>
      </c>
      <c r="O197" s="157">
        <v>1619</v>
      </c>
      <c r="P197" s="158">
        <v>81</v>
      </c>
      <c r="Q197" s="38">
        <v>-1</v>
      </c>
      <c r="R197" s="157"/>
      <c r="S197" s="157">
        <v>32938.5</v>
      </c>
      <c r="T197" s="37">
        <v>45</v>
      </c>
      <c r="U197" s="37">
        <v>-9</v>
      </c>
      <c r="V197" s="157"/>
      <c r="W197" s="157">
        <v>45</v>
      </c>
      <c r="X197" s="157">
        <v>2025</v>
      </c>
      <c r="Y197" s="158">
        <v>102</v>
      </c>
      <c r="Z197" s="37">
        <v>-21</v>
      </c>
      <c r="AA197" s="39"/>
    </row>
    <row r="198" spans="1:27">
      <c r="A198" s="7">
        <v>2</v>
      </c>
      <c r="B198" s="113" t="s">
        <v>27</v>
      </c>
      <c r="C198" s="106">
        <v>18850</v>
      </c>
      <c r="D198" s="43">
        <v>36</v>
      </c>
      <c r="E198" s="129"/>
      <c r="F198" s="107">
        <v>35</v>
      </c>
      <c r="G198" s="49">
        <v>1497</v>
      </c>
      <c r="H198" s="86">
        <v>83</v>
      </c>
      <c r="I198" s="157">
        <v>10200</v>
      </c>
      <c r="J198" s="157">
        <v>29050</v>
      </c>
      <c r="K198" s="37">
        <v>36</v>
      </c>
      <c r="L198" s="37">
        <v>0</v>
      </c>
      <c r="M198" s="49"/>
      <c r="N198" s="44">
        <v>36</v>
      </c>
      <c r="O198" s="44">
        <v>1550</v>
      </c>
      <c r="P198" s="45">
        <v>89</v>
      </c>
      <c r="Q198" s="38">
        <v>-6</v>
      </c>
      <c r="R198" s="157"/>
      <c r="S198" s="157">
        <v>29050</v>
      </c>
      <c r="T198" s="37">
        <v>45</v>
      </c>
      <c r="U198" s="37">
        <v>-9</v>
      </c>
      <c r="V198" s="49"/>
      <c r="W198" s="44">
        <v>45</v>
      </c>
      <c r="X198" s="44">
        <v>2025</v>
      </c>
      <c r="Y198" s="45">
        <v>110</v>
      </c>
      <c r="Z198" s="37">
        <v>-21</v>
      </c>
      <c r="AA198" s="87"/>
    </row>
    <row r="199" spans="1:27">
      <c r="A199" s="81">
        <v>3</v>
      </c>
      <c r="B199" s="108" t="s">
        <v>28</v>
      </c>
      <c r="C199" s="106">
        <v>21828</v>
      </c>
      <c r="D199" s="43">
        <v>27</v>
      </c>
      <c r="E199" s="129"/>
      <c r="F199" s="107">
        <v>27</v>
      </c>
      <c r="G199" s="49">
        <v>1148</v>
      </c>
      <c r="H199" s="86">
        <v>59</v>
      </c>
      <c r="I199" s="157">
        <v>10000</v>
      </c>
      <c r="J199" s="157">
        <v>31828</v>
      </c>
      <c r="K199" s="37">
        <v>27</v>
      </c>
      <c r="L199" s="37">
        <v>0</v>
      </c>
      <c r="M199" s="49"/>
      <c r="N199" s="44">
        <v>27</v>
      </c>
      <c r="O199" s="44">
        <v>1210</v>
      </c>
      <c r="P199" s="45">
        <v>61</v>
      </c>
      <c r="Q199" s="38">
        <v>-2</v>
      </c>
      <c r="R199" s="157"/>
      <c r="S199" s="157">
        <v>31828</v>
      </c>
      <c r="T199" s="37">
        <v>45</v>
      </c>
      <c r="U199" s="37">
        <v>-18</v>
      </c>
      <c r="V199" s="49"/>
      <c r="W199" s="44">
        <v>45</v>
      </c>
      <c r="X199" s="44">
        <v>2205</v>
      </c>
      <c r="Y199" s="45">
        <v>101</v>
      </c>
      <c r="Z199" s="37">
        <v>-40</v>
      </c>
      <c r="AA199" s="87"/>
    </row>
    <row r="200" spans="1:27">
      <c r="A200" s="81">
        <v>4</v>
      </c>
      <c r="B200" s="113" t="s">
        <v>255</v>
      </c>
      <c r="C200" s="106">
        <v>12128</v>
      </c>
      <c r="D200" s="43">
        <v>30</v>
      </c>
      <c r="E200" s="144"/>
      <c r="F200" s="107">
        <v>26</v>
      </c>
      <c r="G200" s="49">
        <v>1179</v>
      </c>
      <c r="H200" s="86">
        <v>60</v>
      </c>
      <c r="I200" s="157"/>
      <c r="J200" s="157">
        <v>12128</v>
      </c>
      <c r="K200" s="37">
        <v>27</v>
      </c>
      <c r="L200" s="37"/>
      <c r="M200" s="49"/>
      <c r="N200" s="44">
        <v>27</v>
      </c>
      <c r="O200" s="44">
        <v>1214</v>
      </c>
      <c r="P200" s="45">
        <v>60</v>
      </c>
      <c r="Q200" s="38">
        <v>0</v>
      </c>
      <c r="R200" s="157"/>
      <c r="S200" s="157">
        <v>12128</v>
      </c>
      <c r="T200" s="37">
        <v>27</v>
      </c>
      <c r="U200" s="37">
        <v>0</v>
      </c>
      <c r="V200" s="49"/>
      <c r="W200" s="44">
        <v>27</v>
      </c>
      <c r="X200" s="44">
        <v>1215</v>
      </c>
      <c r="Y200" s="45">
        <v>60</v>
      </c>
      <c r="Z200" s="37">
        <v>0</v>
      </c>
      <c r="AA200" s="87"/>
    </row>
    <row r="201" spans="1:27" ht="35.4">
      <c r="A201" s="159">
        <v>5</v>
      </c>
      <c r="B201" s="87" t="s">
        <v>256</v>
      </c>
      <c r="C201" s="106">
        <v>9700</v>
      </c>
      <c r="D201" s="43">
        <v>22</v>
      </c>
      <c r="E201" s="106"/>
      <c r="F201" s="106">
        <v>22</v>
      </c>
      <c r="G201" s="106">
        <v>996</v>
      </c>
      <c r="H201" s="160">
        <v>52</v>
      </c>
      <c r="I201" s="157">
        <v>10000</v>
      </c>
      <c r="J201" s="157">
        <v>19700</v>
      </c>
      <c r="K201" s="37">
        <v>25</v>
      </c>
      <c r="L201" s="37">
        <v>-3</v>
      </c>
      <c r="M201" s="106"/>
      <c r="N201" s="106">
        <v>25</v>
      </c>
      <c r="O201" s="106">
        <v>1125</v>
      </c>
      <c r="P201" s="160">
        <v>55</v>
      </c>
      <c r="Q201" s="38">
        <v>-3</v>
      </c>
      <c r="R201" s="157"/>
      <c r="S201" s="157">
        <v>19700</v>
      </c>
      <c r="T201" s="37">
        <v>33</v>
      </c>
      <c r="U201" s="37">
        <v>-8</v>
      </c>
      <c r="V201" s="106"/>
      <c r="W201" s="106">
        <v>33</v>
      </c>
      <c r="X201" s="106">
        <v>1485</v>
      </c>
      <c r="Y201" s="160">
        <v>60</v>
      </c>
      <c r="Z201" s="37">
        <v>-5</v>
      </c>
      <c r="AA201" s="91" t="s">
        <v>257</v>
      </c>
    </row>
    <row r="202" spans="1:27">
      <c r="A202" s="159">
        <v>6</v>
      </c>
      <c r="B202" s="87" t="s">
        <v>258</v>
      </c>
      <c r="C202" s="106"/>
      <c r="D202" s="43"/>
      <c r="E202" s="106"/>
      <c r="F202" s="106"/>
      <c r="G202" s="106"/>
      <c r="H202" s="160"/>
      <c r="I202" s="157">
        <v>10000</v>
      </c>
      <c r="J202" s="157">
        <v>10000</v>
      </c>
      <c r="K202" s="37"/>
      <c r="L202" s="37"/>
      <c r="M202" s="106"/>
      <c r="N202" s="106"/>
      <c r="O202" s="106"/>
      <c r="P202" s="160"/>
      <c r="Q202" s="38"/>
      <c r="R202" s="157"/>
      <c r="S202" s="157">
        <v>10000</v>
      </c>
      <c r="T202" s="37"/>
      <c r="U202" s="37"/>
      <c r="V202" s="106"/>
      <c r="W202" s="106"/>
      <c r="X202" s="106"/>
      <c r="Y202" s="160"/>
      <c r="Z202" s="37"/>
      <c r="AA202" s="91"/>
    </row>
    <row r="203" spans="1:27" ht="16.8">
      <c r="A203" s="29" t="s">
        <v>259</v>
      </c>
      <c r="B203" s="153" t="s">
        <v>29</v>
      </c>
      <c r="C203" s="154">
        <v>10254.6</v>
      </c>
      <c r="D203" s="154">
        <v>18</v>
      </c>
      <c r="E203" s="154"/>
      <c r="F203" s="154">
        <v>20</v>
      </c>
      <c r="G203" s="154">
        <v>860</v>
      </c>
      <c r="H203" s="154">
        <v>20</v>
      </c>
      <c r="I203" s="157">
        <v>2000</v>
      </c>
      <c r="J203" s="157">
        <v>12254.6</v>
      </c>
      <c r="K203" s="37">
        <v>30</v>
      </c>
      <c r="L203" s="37">
        <v>-12</v>
      </c>
      <c r="M203" s="154">
        <v>3421</v>
      </c>
      <c r="N203" s="154">
        <v>30</v>
      </c>
      <c r="O203" s="154">
        <v>1375</v>
      </c>
      <c r="P203" s="154">
        <v>54</v>
      </c>
      <c r="Q203" s="38">
        <v>-34</v>
      </c>
      <c r="R203" s="157"/>
      <c r="S203" s="157">
        <v>12254.6</v>
      </c>
      <c r="T203" s="37">
        <v>45</v>
      </c>
      <c r="U203" s="37">
        <v>-15</v>
      </c>
      <c r="V203" s="154">
        <v>4532</v>
      </c>
      <c r="W203" s="154">
        <v>45</v>
      </c>
      <c r="X203" s="154">
        <v>2025</v>
      </c>
      <c r="Y203" s="154">
        <v>81</v>
      </c>
      <c r="Z203" s="37">
        <v>-27</v>
      </c>
      <c r="AA203" s="155"/>
    </row>
    <row r="205" spans="1:27">
      <c r="B205" s="7"/>
    </row>
  </sheetData>
  <mergeCells count="32">
    <mergeCell ref="AA145:AA146"/>
    <mergeCell ref="P5:Q5"/>
    <mergeCell ref="R5:S5"/>
    <mergeCell ref="T5:U5"/>
    <mergeCell ref="V5:V6"/>
    <mergeCell ref="W5:W6"/>
    <mergeCell ref="X5:X6"/>
    <mergeCell ref="Y5:Z5"/>
    <mergeCell ref="AA48:AA49"/>
    <mergeCell ref="AA58:AA59"/>
    <mergeCell ref="AA125:AA126"/>
    <mergeCell ref="AA138:AA139"/>
    <mergeCell ref="AC4:AD5"/>
    <mergeCell ref="AE4:AF5"/>
    <mergeCell ref="C5:C6"/>
    <mergeCell ref="D5:D6"/>
    <mergeCell ref="E5:E6"/>
    <mergeCell ref="F5:F6"/>
    <mergeCell ref="G5:G6"/>
    <mergeCell ref="H5:H6"/>
    <mergeCell ref="I5:J5"/>
    <mergeCell ref="K5:L5"/>
    <mergeCell ref="A3:AA3"/>
    <mergeCell ref="A4:A6"/>
    <mergeCell ref="B4:B6"/>
    <mergeCell ref="C4:H4"/>
    <mergeCell ref="I4:Q4"/>
    <mergeCell ref="R4:Z4"/>
    <mergeCell ref="AA4:AA6"/>
    <mergeCell ref="M5:M6"/>
    <mergeCell ref="N5:N6"/>
    <mergeCell ref="O5:O6"/>
  </mergeCells>
  <pageMargins left="0.19685039370078741" right="0.19685039370078741" top="0.78740157480314965" bottom="0.86614173228346458" header="0.31496062992125984" footer="0.31496062992125984"/>
  <pageSetup paperSize="9" orientation="landscape" verticalDpi="0" r:id="rId1"/>
  <headerFooter differentFirst="1">
    <oddHeader>&amp;C&amp;"Times New Roman,Regular"&amp;P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36"/>
  <sheetViews>
    <sheetView tabSelected="1" zoomScaleNormal="100" workbookViewId="0">
      <selection activeCell="T36" sqref="T36"/>
    </sheetView>
  </sheetViews>
  <sheetFormatPr defaultColWidth="9.109375" defaultRowHeight="10.199999999999999"/>
  <cols>
    <col min="1" max="1" width="17.33203125" style="359" customWidth="1"/>
    <col min="2" max="3" width="9.44140625" style="359" customWidth="1"/>
    <col min="4" max="4" width="7.33203125" style="359" customWidth="1"/>
    <col min="5" max="5" width="7.5546875" style="359" customWidth="1"/>
    <col min="6" max="6" width="6.44140625" style="359" customWidth="1"/>
    <col min="7" max="7" width="8.6640625" style="359" customWidth="1"/>
    <col min="8" max="8" width="6.6640625" style="359" customWidth="1"/>
    <col min="9" max="15" width="7.5546875" style="359" customWidth="1"/>
    <col min="16" max="16" width="7.44140625" style="359" customWidth="1"/>
    <col min="17" max="17" width="8.88671875" style="359" customWidth="1"/>
    <col min="18" max="18" width="10" style="359" customWidth="1"/>
    <col min="19" max="19" width="7.5546875" style="359" customWidth="1"/>
    <col min="20" max="20" width="13.33203125" style="359" customWidth="1"/>
    <col min="21" max="16384" width="9.109375" style="359"/>
  </cols>
  <sheetData>
    <row r="1" spans="1:20">
      <c r="E1" s="359">
        <v>1200</v>
      </c>
    </row>
    <row r="2" spans="1:20">
      <c r="A2" s="488" t="s">
        <v>22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</row>
    <row r="3" spans="1:20">
      <c r="D3" s="363">
        <v>0.36</v>
      </c>
      <c r="E3" s="363">
        <v>700</v>
      </c>
      <c r="F3" s="363">
        <v>700</v>
      </c>
      <c r="G3" s="363">
        <v>700</v>
      </c>
      <c r="H3" s="363">
        <v>800</v>
      </c>
      <c r="I3" s="363">
        <v>5000</v>
      </c>
      <c r="J3" s="363">
        <v>700</v>
      </c>
      <c r="K3" s="363">
        <v>2</v>
      </c>
      <c r="L3" s="363">
        <v>700</v>
      </c>
      <c r="M3" s="363">
        <v>700</v>
      </c>
      <c r="N3" s="363">
        <v>2</v>
      </c>
      <c r="O3" s="363">
        <v>700</v>
      </c>
      <c r="P3" s="363">
        <v>3000</v>
      </c>
      <c r="Q3" s="363">
        <v>0.6</v>
      </c>
      <c r="R3" s="363">
        <v>0.6</v>
      </c>
      <c r="S3" s="363">
        <v>1000</v>
      </c>
      <c r="T3" s="363"/>
    </row>
    <row r="4" spans="1:20" ht="26.4" customHeight="1">
      <c r="A4" s="509" t="s">
        <v>21</v>
      </c>
      <c r="B4" s="510"/>
      <c r="C4" s="511"/>
      <c r="D4" s="499" t="s">
        <v>19</v>
      </c>
      <c r="E4" s="496" t="s">
        <v>8</v>
      </c>
      <c r="F4" s="497"/>
      <c r="G4" s="498"/>
      <c r="H4" s="503" t="s">
        <v>9</v>
      </c>
      <c r="I4" s="501" t="s">
        <v>10</v>
      </c>
      <c r="J4" s="478" t="s">
        <v>15</v>
      </c>
      <c r="K4" s="480"/>
      <c r="L4" s="499" t="s">
        <v>16</v>
      </c>
      <c r="M4" s="496" t="s">
        <v>11</v>
      </c>
      <c r="N4" s="497"/>
      <c r="O4" s="498"/>
      <c r="P4" s="501" t="s">
        <v>288</v>
      </c>
      <c r="Q4" s="499" t="s">
        <v>24</v>
      </c>
      <c r="R4" s="499" t="s">
        <v>25</v>
      </c>
      <c r="S4" s="499" t="s">
        <v>12</v>
      </c>
      <c r="T4" s="495" t="s">
        <v>23</v>
      </c>
    </row>
    <row r="5" spans="1:20" ht="49.2" customHeight="1">
      <c r="A5" s="512"/>
      <c r="B5" s="513"/>
      <c r="C5" s="514"/>
      <c r="D5" s="499"/>
      <c r="E5" s="320" t="s">
        <v>291</v>
      </c>
      <c r="F5" s="320" t="s">
        <v>292</v>
      </c>
      <c r="G5" s="320" t="s">
        <v>293</v>
      </c>
      <c r="H5" s="504"/>
      <c r="I5" s="502"/>
      <c r="J5" s="1" t="s">
        <v>14</v>
      </c>
      <c r="K5" s="1" t="s">
        <v>17</v>
      </c>
      <c r="L5" s="499"/>
      <c r="M5" s="1" t="s">
        <v>14</v>
      </c>
      <c r="N5" s="1" t="s">
        <v>13</v>
      </c>
      <c r="O5" s="1" t="s">
        <v>18</v>
      </c>
      <c r="P5" s="502"/>
      <c r="Q5" s="499"/>
      <c r="R5" s="499"/>
      <c r="S5" s="499"/>
      <c r="T5" s="495"/>
    </row>
    <row r="6" spans="1:20" ht="18.75" customHeight="1">
      <c r="A6" s="521"/>
      <c r="B6" s="522"/>
      <c r="C6" s="372"/>
      <c r="D6" s="478" t="s">
        <v>280</v>
      </c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80"/>
      <c r="T6" s="369"/>
    </row>
    <row r="7" spans="1:20" ht="15" customHeight="1">
      <c r="A7" s="489" t="s">
        <v>283</v>
      </c>
      <c r="B7" s="519" t="s">
        <v>47</v>
      </c>
      <c r="C7" s="520"/>
      <c r="D7" s="368">
        <f>SUM(D8:D12)</f>
        <v>213249</v>
      </c>
      <c r="E7" s="368">
        <f t="shared" ref="E7:S7" si="0">SUM(E8:E12)</f>
        <v>142</v>
      </c>
      <c r="F7" s="368">
        <f t="shared" ref="F7" si="1">SUM(F8:F12)</f>
        <v>6</v>
      </c>
      <c r="G7" s="368">
        <f t="shared" ref="G7" si="2">SUM(G8:G12)</f>
        <v>163</v>
      </c>
      <c r="H7" s="368">
        <f t="shared" si="0"/>
        <v>84</v>
      </c>
      <c r="I7" s="368">
        <f t="shared" si="0"/>
        <v>15</v>
      </c>
      <c r="J7" s="368">
        <f t="shared" si="0"/>
        <v>66</v>
      </c>
      <c r="K7" s="368">
        <f>SUM(K8:K12)</f>
        <v>1723</v>
      </c>
      <c r="L7" s="368">
        <f t="shared" si="0"/>
        <v>286</v>
      </c>
      <c r="M7" s="368">
        <f t="shared" si="0"/>
        <v>67</v>
      </c>
      <c r="N7" s="368">
        <f t="shared" si="0"/>
        <v>630</v>
      </c>
      <c r="O7" s="368">
        <f t="shared" si="0"/>
        <v>1307</v>
      </c>
      <c r="P7" s="368">
        <f t="shared" si="0"/>
        <v>3</v>
      </c>
      <c r="Q7" s="368">
        <f t="shared" si="0"/>
        <v>12800</v>
      </c>
      <c r="R7" s="368">
        <f t="shared" si="0"/>
        <v>5000</v>
      </c>
      <c r="S7" s="368">
        <f t="shared" si="0"/>
        <v>8</v>
      </c>
      <c r="T7" s="370">
        <f>SUM(D7:S7)</f>
        <v>235549</v>
      </c>
    </row>
    <row r="8" spans="1:20" ht="15" customHeight="1">
      <c r="A8" s="490"/>
      <c r="B8" s="489" t="s">
        <v>281</v>
      </c>
      <c r="C8" s="360" t="s">
        <v>52</v>
      </c>
      <c r="D8" s="505">
        <f>'CSVC 2025-2026'!C14+'CSVC 2025-2026'!C26+'CSVC 2025-2026'!C46+'CSVC 2025-2026'!C91</f>
        <v>86049</v>
      </c>
      <c r="E8" s="373">
        <f>SUM('CSVC 2025-2026'!F15,'CSVC 2025-2026'!F18,'CSVC 2025-2026'!F27,'CSVC 2025-2026'!F31,'CSVC 2025-2026'!F47,'CSVC 2025-2026'!F92)*(-1)</f>
        <v>4</v>
      </c>
      <c r="F8" s="361">
        <f>SUM('CSVC 2025-2026'!G15,'CSVC 2025-2026'!G18,'CSVC 2025-2026'!G27,'CSVC 2025-2026'!G31,'CSVC 2025-2026'!G47,'CSVC 2025-2026'!G92)</f>
        <v>0</v>
      </c>
      <c r="G8" s="361">
        <f>SUM('CSVC 2025-2026'!H15,'CSVC 2025-2026'!H18,'CSVC 2025-2026'!H27,'CSVC 2025-2026'!H31,'CSVC 2025-2026'!H47,'CSVC 2025-2026'!H92)</f>
        <v>4</v>
      </c>
      <c r="H8" s="361">
        <f>SUM('CSVC 2025-2026'!J15,'CSVC 2025-2026'!J18,'CSVC 2025-2026'!J27,'CSVC 2025-2026'!J31,'CSVC 2025-2026'!J47,'CSVC 2025-2026'!J92)</f>
        <v>13</v>
      </c>
      <c r="I8" s="361">
        <f>SUM('CSVC 2025-2026'!X15,'CSVC 2025-2026'!X18,'CSVC 2025-2026'!X27,'CSVC 2025-2026'!X31,'CSVC 2025-2026'!X47,'CSVC 2025-2026'!X92)</f>
        <v>0</v>
      </c>
      <c r="J8" s="373">
        <f>SUM('CSVC 2025-2026'!L15,'CSVC 2025-2026'!L18,'CSVC 2025-2026'!L27,'CSVC 2025-2026'!L31,'CSVC 2025-2026'!L47,'CSVC 2025-2026'!L92)</f>
        <v>14</v>
      </c>
      <c r="K8" s="373">
        <f>SUM('CSVC 2025-2026'!N15,'CSVC 2025-2026'!N18,'CSVC 2025-2026'!N27,'CSVC 2025-2026'!N31,'CSVC 2025-2026'!N47,'CSVC 2025-2026'!N92)</f>
        <v>225</v>
      </c>
      <c r="L8" s="373">
        <f>SUM('CSVC 2025-2026'!O15,'CSVC 2025-2026'!O18,'CSVC 2025-2026'!O27,'CSVC 2025-2026'!O31,'CSVC 2025-2026'!O47,'CSVC 2025-2026'!O92)</f>
        <v>36</v>
      </c>
      <c r="M8" s="361">
        <f>SUM('CSVC 2025-2026'!R15,'CSVC 2025-2026'!R18,'CSVC 2025-2026'!R27,'CSVC 2025-2026'!R31,'CSVC 2025-2026'!R47,'CSVC 2025-2026'!R92)</f>
        <v>0</v>
      </c>
      <c r="N8" s="361">
        <f>SUM('CSVC 2025-2026'!T15,'CSVC 2025-2026'!T18,'CSVC 2025-2026'!T27,'CSVC 2025-2026'!T31,'CSVC 2025-2026'!T47,'CSVC 2025-2026'!T92)</f>
        <v>0</v>
      </c>
      <c r="O8" s="361">
        <f>SUM('CSVC 2025-2026'!V15,'CSVC 2025-2026'!V18,'CSVC 2025-2026'!V27,'CSVC 2025-2026'!V31,'CSVC 2025-2026'!V47,'CSVC 2025-2026'!V92)</f>
        <v>420</v>
      </c>
      <c r="P8" s="361"/>
      <c r="Q8" s="361">
        <f>SUM('CSVC 2025-2026'!AA15,'CSVC 2025-2026'!AA18,'CSVC 2025-2026'!AA27,'CSVC 2025-2026'!AA31,'CSVC 2025-2026'!AA47,'CSVC 2025-2026'!AA92)</f>
        <v>8800</v>
      </c>
      <c r="R8" s="361">
        <f>SUM('CSVC 2025-2026'!AC15,'CSVC 2025-2026'!AC18,'CSVC 2025-2026'!AC27,'CSVC 2025-2026'!AC31,'CSVC 2025-2026'!AC47,'CSVC 2025-2026'!AC92)</f>
        <v>3000</v>
      </c>
      <c r="S8" s="361"/>
      <c r="T8" s="370">
        <f>SUM(D8:S8)</f>
        <v>98565</v>
      </c>
    </row>
    <row r="9" spans="1:20" ht="15" customHeight="1">
      <c r="A9" s="490"/>
      <c r="B9" s="491"/>
      <c r="C9" s="360" t="s">
        <v>294</v>
      </c>
      <c r="D9" s="506"/>
      <c r="E9" s="373">
        <f>SUM('CSVC 2025-2026'!F21,'CSVC 2025-2026'!F22,'CSVC 2025-2026'!F23,'CSVC 2025-2026'!F24,'CSVC 2025-2026'!F37,'CSVC 2025-2026'!F40,'CSVC 2025-2026'!F44,'CSVC 2025-2026'!F45,'CSVC 2025-2026'!F54,'CSVC 2025-2026'!F55,'CSVC 2025-2026'!F98,'CSVC 2025-2026'!F101)*(-1)</f>
        <v>69</v>
      </c>
      <c r="F9" s="361">
        <f>SUM('CSVC 2025-2026'!G21,'CSVC 2025-2026'!G22,'CSVC 2025-2026'!G23,'CSVC 2025-2026'!G24,'CSVC 2025-2026'!G37,'CSVC 2025-2026'!G40,'CSVC 2025-2026'!G44,'CSVC 2025-2026'!G45,'CSVC 2025-2026'!G54,'CSVC 2025-2026'!G55,'CSVC 2025-2026'!G98,'CSVC 2025-2026'!G101)</f>
        <v>3</v>
      </c>
      <c r="G9" s="361">
        <f>SUM('CSVC 2025-2026'!H21,'CSVC 2025-2026'!H22,'CSVC 2025-2026'!H23,'CSVC 2025-2026'!H24,'CSVC 2025-2026'!H37,'CSVC 2025-2026'!H40,'CSVC 2025-2026'!H44,'CSVC 2025-2026'!H45,'CSVC 2025-2026'!H54,'CSVC 2025-2026'!H55,'CSVC 2025-2026'!H98,'CSVC 2025-2026'!H101)</f>
        <v>32</v>
      </c>
      <c r="H9" s="361">
        <f>SUM('CSVC 2025-2026'!J21,'CSVC 2025-2026'!J22,'CSVC 2025-2026'!J23,'CSVC 2025-2026'!J24,'CSVC 2025-2026'!J37,'CSVC 2025-2026'!J40,'CSVC 2025-2026'!J44,'CSVC 2025-2026'!J45,'CSVC 2025-2026'!J54,'CSVC 2025-2026'!J55,'CSVC 2025-2026'!J98,'CSVC 2025-2026'!J101)</f>
        <v>7</v>
      </c>
      <c r="I9" s="361">
        <f>SUM('CSVC 2025-2026'!X21,'CSVC 2025-2026'!X22,'CSVC 2025-2026'!X23,'CSVC 2025-2026'!X24,'CSVC 2025-2026'!X37,'CSVC 2025-2026'!X40,'CSVC 2025-2026'!X44,'CSVC 2025-2026'!X45,'CSVC 2025-2026'!X54,'CSVC 2025-2026'!X55,'CSVC 2025-2026'!X98,'CSVC 2025-2026'!X101)</f>
        <v>5</v>
      </c>
      <c r="J9" s="361">
        <f>SUM('CSVC 2025-2026'!L21,'CSVC 2025-2026'!L22,'CSVC 2025-2026'!L23,'CSVC 2025-2026'!L24,'CSVC 2025-2026'!L37,'CSVC 2025-2026'!L40,'CSVC 2025-2026'!L44,'CSVC 2025-2026'!L45,'CSVC 2025-2026'!L54,'CSVC 2025-2026'!L55,'CSVC 2025-2026'!L98,'CSVC 2025-2026'!L101)</f>
        <v>2</v>
      </c>
      <c r="K9" s="361">
        <f>SUM('CSVC 2025-2026'!N21,'CSVC 2025-2026'!N22,'CSVC 2025-2026'!N23,'CSVC 2025-2026'!N24,'CSVC 2025-2026'!N37,'CSVC 2025-2026'!N40,'CSVC 2025-2026'!N44,'CSVC 2025-2026'!N45,'CSVC 2025-2026'!N54,'CSVC 2025-2026'!N55,'CSVC 2025-2026'!N98,'CSVC 2025-2026'!N101)</f>
        <v>50</v>
      </c>
      <c r="L9" s="361">
        <f>SUM('CSVC 2025-2026'!O21,'CSVC 2025-2026'!O22,'CSVC 2025-2026'!O23,'CSVC 2025-2026'!O24,'CSVC 2025-2026'!O37,'CSVC 2025-2026'!O40,'CSVC 2025-2026'!O44,'CSVC 2025-2026'!O45,'CSVC 2025-2026'!O54,'CSVC 2025-2026'!O55,'CSVC 2025-2026'!O98,'CSVC 2025-2026'!O101)</f>
        <v>40</v>
      </c>
      <c r="M9" s="361">
        <f>SUM('CSVC 2025-2026'!R21,'CSVC 2025-2026'!R22,'CSVC 2025-2026'!R23,'CSVC 2025-2026'!R24,'CSVC 2025-2026'!R37,'CSVC 2025-2026'!R40,'CSVC 2025-2026'!R44,'CSVC 2025-2026'!R45,'CSVC 2025-2026'!R54,'CSVC 2025-2026'!R55,'CSVC 2025-2026'!R98,'CSVC 2025-2026'!R101)</f>
        <v>21</v>
      </c>
      <c r="N9" s="361">
        <f>SUM('CSVC 2025-2026'!T21,'CSVC 2025-2026'!T22,'CSVC 2025-2026'!T23,'CSVC 2025-2026'!T24,'CSVC 2025-2026'!T37,'CSVC 2025-2026'!T40,'CSVC 2025-2026'!T44,'CSVC 2025-2026'!T45,'CSVC 2025-2026'!T54,'CSVC 2025-2026'!T55,'CSVC 2025-2026'!T98,'CSVC 2025-2026'!T101)</f>
        <v>20</v>
      </c>
      <c r="O9" s="361">
        <f>SUM('CSVC 2025-2026'!V21,'CSVC 2025-2026'!V22,'CSVC 2025-2026'!V23,'CSVC 2025-2026'!V24,'CSVC 2025-2026'!V37,'CSVC 2025-2026'!V40,'CSVC 2025-2026'!V44,'CSVC 2025-2026'!V45,'CSVC 2025-2026'!V54,'CSVC 2025-2026'!V55,'CSVC 2025-2026'!V98,'CSVC 2025-2026'!V101)</f>
        <v>50</v>
      </c>
      <c r="P9" s="361"/>
      <c r="Q9" s="361">
        <f>SUM('CSVC 2025-2026'!AA21,'CSVC 2025-2026'!AA22,'CSVC 2025-2026'!AA23,'CSVC 2025-2026'!AA24,'CSVC 2025-2026'!AA37,'CSVC 2025-2026'!AA40,'CSVC 2025-2026'!AA44,'CSVC 2025-2026'!AA45,'CSVC 2025-2026'!AA54,'CSVC 2025-2026'!AA55,'CSVC 2025-2026'!AA98,'CSVC 2025-2026'!AA101)</f>
        <v>0</v>
      </c>
      <c r="R9" s="361">
        <f>SUM('CSVC 2025-2026'!AC21,'CSVC 2025-2026'!AC22,'CSVC 2025-2026'!AC23,'CSVC 2025-2026'!AC24,'CSVC 2025-2026'!AC37,'CSVC 2025-2026'!AC40,'CSVC 2025-2026'!AC44,'CSVC 2025-2026'!AC45,'CSVC 2025-2026'!AC54,'CSVC 2025-2026'!AC55,'CSVC 2025-2026'!AC98,'CSVC 2025-2026'!AC101)</f>
        <v>0</v>
      </c>
      <c r="S9" s="361">
        <f>SUM('CSVC 2025-2026'!AE21,'CSVC 2025-2026'!AE22,'CSVC 2025-2026'!AE23,'CSVC 2025-2026'!AE24,'CSVC 2025-2026'!AE37,'CSVC 2025-2026'!AE40,'CSVC 2025-2026'!AE44,'CSVC 2025-2026'!AE45,'CSVC 2025-2026'!AE54,'CSVC 2025-2026'!AE55,'CSVC 2025-2026'!AE98,'CSVC 2025-2026'!AE101)</f>
        <v>2</v>
      </c>
      <c r="T9" s="370"/>
    </row>
    <row r="10" spans="1:20" ht="15" customHeight="1">
      <c r="A10" s="490"/>
      <c r="B10" s="489" t="s">
        <v>282</v>
      </c>
      <c r="C10" s="360" t="s">
        <v>52</v>
      </c>
      <c r="D10" s="505">
        <f>'CSVC 2025-2026'!C7-'Kinh phi'!D8-'Kinh phi'!D12</f>
        <v>100300</v>
      </c>
      <c r="E10" s="361">
        <f>'CSVC 2025-2026'!F8*(-1)-'Kinh phi'!E8</f>
        <v>8</v>
      </c>
      <c r="F10" s="361">
        <f>'CSVC 2025-2026'!G8*(-1)-'Kinh phi'!F8</f>
        <v>0</v>
      </c>
      <c r="G10" s="361">
        <f>'CSVC 2025-2026'!H8-'Kinh phi'!G8</f>
        <v>19</v>
      </c>
      <c r="H10" s="361">
        <f>'CSVC 2025-2026'!J8-'Kinh phi'!H8</f>
        <v>38</v>
      </c>
      <c r="I10" s="361"/>
      <c r="J10" s="361">
        <f>'CSVC 2025-2026'!L8-'Kinh phi'!J8</f>
        <v>42</v>
      </c>
      <c r="K10" s="361">
        <f>'CSVC 2025-2026'!N8-'Kinh phi'!K8</f>
        <v>1095</v>
      </c>
      <c r="L10" s="361">
        <f>'CSVC 2025-2026'!O8-'Kinh phi'!L8</f>
        <v>97</v>
      </c>
      <c r="M10" s="361">
        <f>'CSVC 2025-2026'!R8-'Kinh phi'!M8</f>
        <v>0</v>
      </c>
      <c r="N10" s="361">
        <f>'CSVC 2025-2026'!T8-'Kinh phi'!N8</f>
        <v>0</v>
      </c>
      <c r="O10" s="361">
        <f>'CSVC 2025-2026'!V8-'Kinh phi'!O8</f>
        <v>785</v>
      </c>
      <c r="P10" s="361"/>
      <c r="Q10" s="361">
        <f>'CSVC 2025-2026'!AA8-'Kinh phi'!Q8</f>
        <v>3000</v>
      </c>
      <c r="R10" s="361">
        <f>'CSVC 2025-2026'!AC8-'Kinh phi'!R8</f>
        <v>2000</v>
      </c>
      <c r="S10" s="361">
        <f>'CSVC 2025-2026'!AE8-'Kinh phi'!S8</f>
        <v>3</v>
      </c>
      <c r="T10" s="370">
        <f>SUM(D10:S10)</f>
        <v>107387</v>
      </c>
    </row>
    <row r="11" spans="1:20" ht="15" customHeight="1">
      <c r="A11" s="490"/>
      <c r="B11" s="491"/>
      <c r="C11" s="360" t="s">
        <v>294</v>
      </c>
      <c r="D11" s="506"/>
      <c r="E11" s="361">
        <f>SUM('CSVC 2025-2026'!F12:F13)*(-1)-'Kinh phi'!E9</f>
        <v>49</v>
      </c>
      <c r="F11" s="361">
        <f>SUM('CSVC 2025-2026'!G12:G13)-'Kinh phi'!F9</f>
        <v>3</v>
      </c>
      <c r="G11" s="361">
        <f>SUM('CSVC 2025-2026'!H12:H13)-'Kinh phi'!G9</f>
        <v>108</v>
      </c>
      <c r="H11" s="361">
        <f>SUM('CSVC 2025-2026'!J12:J13)-'Kinh phi'!H9</f>
        <v>1</v>
      </c>
      <c r="I11" s="361">
        <f>SUM('CSVC 2025-2026'!X12:X13)-'Kinh phi'!I9</f>
        <v>10</v>
      </c>
      <c r="J11" s="361">
        <f>SUM('CSVC 2025-2026'!L12:L13)-'Kinh phi'!J9</f>
        <v>0</v>
      </c>
      <c r="K11" s="361">
        <f>SUM('CSVC 2025-2026'!N12:N13)-'Kinh phi'!K9</f>
        <v>10</v>
      </c>
      <c r="L11" s="361">
        <f>SUM('CSVC 2025-2026'!O12:O13)-'Kinh phi'!L9</f>
        <v>96</v>
      </c>
      <c r="M11" s="361">
        <f>SUM('CSVC 2025-2026'!R12:R13)-'Kinh phi'!M9</f>
        <v>33</v>
      </c>
      <c r="N11" s="361">
        <f>SUM('CSVC 2025-2026'!T12:T13)-'Kinh phi'!N9</f>
        <v>0</v>
      </c>
      <c r="O11" s="361">
        <f>SUM('CSVC 2025-2026'!V12:V13)-'Kinh phi'!O9</f>
        <v>0</v>
      </c>
      <c r="P11" s="361">
        <v>3</v>
      </c>
      <c r="Q11" s="361">
        <f>SUM('CSVC 2025-2026'!AA12:AA13)-'Kinh phi'!Q9</f>
        <v>0</v>
      </c>
      <c r="R11" s="361">
        <f>SUM('CSVC 2025-2026'!AC12:AC13)-'Kinh phi'!R9</f>
        <v>0</v>
      </c>
      <c r="S11" s="361">
        <f>SUM('CSVC 2025-2026'!AE12:AE13)-'Kinh phi'!S9</f>
        <v>2</v>
      </c>
      <c r="T11" s="370"/>
    </row>
    <row r="12" spans="1:20" ht="15" customHeight="1">
      <c r="A12" s="491"/>
      <c r="B12" s="507" t="s">
        <v>286</v>
      </c>
      <c r="C12" s="508"/>
      <c r="D12" s="361">
        <f>'CSVC 2025-2026'!C14+'CSVC 2025-2026'!C203</f>
        <v>26900</v>
      </c>
      <c r="E12" s="361">
        <f>SUM('CSVC 2025-2026'!F196,'CSVC 2025-2026'!F203)*(-1)</f>
        <v>12</v>
      </c>
      <c r="F12" s="361">
        <f>SUM('CSVC 2025-2026'!G196,'CSVC 2025-2026'!G203)*(-1)</f>
        <v>0</v>
      </c>
      <c r="G12" s="361">
        <f>SUM('CSVC 2025-2026'!H196,'CSVC 2025-2026'!H203)</f>
        <v>0</v>
      </c>
      <c r="H12" s="361">
        <f>SUM('CSVC 2025-2026'!J196,'CSVC 2025-2026'!J203)</f>
        <v>25</v>
      </c>
      <c r="I12" s="361"/>
      <c r="J12" s="361">
        <f>SUM('CSVC 2025-2026'!L196,'CSVC 2025-2026'!L203)</f>
        <v>8</v>
      </c>
      <c r="K12" s="361">
        <f>SUM('CSVC 2025-2026'!N196,'CSVC 2025-2026'!N203)</f>
        <v>343</v>
      </c>
      <c r="L12" s="361">
        <f>SUM('CSVC 2025-2026'!O196,'CSVC 2025-2026'!O203)</f>
        <v>17</v>
      </c>
      <c r="M12" s="361">
        <f>SUM('CSVC 2025-2026'!R196,'CSVC 2025-2026'!R203)</f>
        <v>13</v>
      </c>
      <c r="N12" s="361">
        <f>SUM('CSVC 2025-2026'!T196,'CSVC 2025-2026'!T203)</f>
        <v>610</v>
      </c>
      <c r="O12" s="361">
        <f>SUM('CSVC 2025-2026'!V196,'CSVC 2025-2026'!V203)</f>
        <v>52</v>
      </c>
      <c r="P12" s="361"/>
      <c r="Q12" s="361">
        <f>SUM('CSVC 2025-2026'!AA196,'CSVC 2025-2026'!AA203)</f>
        <v>1000</v>
      </c>
      <c r="R12" s="361">
        <f>SUM('CSVC 2025-2026'!AC196,'CSVC 2025-2026'!AC203)</f>
        <v>0</v>
      </c>
      <c r="S12" s="361">
        <f>SUM('CSVC 2025-2026'!AE196,'CSVC 2025-2026'!AE203)</f>
        <v>1</v>
      </c>
      <c r="T12" s="370">
        <f t="shared" ref="T12:T21" si="3">SUM(D12:S12)</f>
        <v>28981</v>
      </c>
    </row>
    <row r="13" spans="1:20" ht="15" customHeight="1">
      <c r="A13" s="492" t="s">
        <v>20</v>
      </c>
      <c r="B13" s="515" t="s">
        <v>47</v>
      </c>
      <c r="C13" s="516"/>
      <c r="D13" s="368">
        <f>SUM(D14:D16)</f>
        <v>76769.64</v>
      </c>
      <c r="E13" s="368">
        <f t="shared" ref="E13:S13" si="4">SUM(E14:E16)</f>
        <v>105400</v>
      </c>
      <c r="F13" s="368">
        <f t="shared" ref="F13" si="5">SUM(F14:F16)</f>
        <v>4200</v>
      </c>
      <c r="G13" s="368">
        <f t="shared" ref="G13" si="6">SUM(G14:G16)</f>
        <v>125600</v>
      </c>
      <c r="H13" s="368">
        <f t="shared" si="4"/>
        <v>67200</v>
      </c>
      <c r="I13" s="368">
        <f t="shared" si="4"/>
        <v>75000</v>
      </c>
      <c r="J13" s="368">
        <f t="shared" si="4"/>
        <v>46200</v>
      </c>
      <c r="K13" s="368">
        <f t="shared" si="4"/>
        <v>3446</v>
      </c>
      <c r="L13" s="368">
        <f t="shared" si="4"/>
        <v>200200</v>
      </c>
      <c r="M13" s="368">
        <f t="shared" si="4"/>
        <v>46900</v>
      </c>
      <c r="N13" s="368">
        <f t="shared" si="4"/>
        <v>1260</v>
      </c>
      <c r="O13" s="368">
        <f t="shared" si="4"/>
        <v>914900</v>
      </c>
      <c r="P13" s="368">
        <f t="shared" si="4"/>
        <v>9000</v>
      </c>
      <c r="Q13" s="368">
        <f t="shared" si="4"/>
        <v>7680</v>
      </c>
      <c r="R13" s="368">
        <f t="shared" si="4"/>
        <v>3000</v>
      </c>
      <c r="S13" s="368">
        <f t="shared" si="4"/>
        <v>8000</v>
      </c>
      <c r="T13" s="370">
        <f t="shared" si="3"/>
        <v>1694755.6400000001</v>
      </c>
    </row>
    <row r="14" spans="1:20" ht="15" customHeight="1">
      <c r="A14" s="493"/>
      <c r="B14" s="517" t="s">
        <v>281</v>
      </c>
      <c r="C14" s="518"/>
      <c r="D14" s="365">
        <f>D8*$D$3</f>
        <v>30977.64</v>
      </c>
      <c r="E14" s="365">
        <f>E8*E1+E9*E3</f>
        <v>53100</v>
      </c>
      <c r="F14" s="365">
        <f t="shared" ref="F14:G14" si="7">F8*1200+F9*700</f>
        <v>2100</v>
      </c>
      <c r="G14" s="365">
        <f t="shared" si="7"/>
        <v>27200</v>
      </c>
      <c r="H14" s="365">
        <f>SUM(H8:H9)*H3</f>
        <v>16000</v>
      </c>
      <c r="I14" s="365">
        <f t="shared" ref="I14:S14" si="8">SUM(I8:I9)*I3</f>
        <v>25000</v>
      </c>
      <c r="J14" s="365">
        <f t="shared" si="8"/>
        <v>11200</v>
      </c>
      <c r="K14" s="365">
        <f t="shared" si="8"/>
        <v>550</v>
      </c>
      <c r="L14" s="365">
        <f t="shared" si="8"/>
        <v>53200</v>
      </c>
      <c r="M14" s="365">
        <f t="shared" si="8"/>
        <v>14700</v>
      </c>
      <c r="N14" s="365">
        <f t="shared" si="8"/>
        <v>40</v>
      </c>
      <c r="O14" s="365">
        <f t="shared" si="8"/>
        <v>329000</v>
      </c>
      <c r="P14" s="365">
        <f t="shared" si="8"/>
        <v>0</v>
      </c>
      <c r="Q14" s="365">
        <f t="shared" si="8"/>
        <v>5280</v>
      </c>
      <c r="R14" s="365">
        <f t="shared" si="8"/>
        <v>1800</v>
      </c>
      <c r="S14" s="365">
        <f t="shared" si="8"/>
        <v>2000</v>
      </c>
      <c r="T14" s="370">
        <f t="shared" si="3"/>
        <v>572147.64</v>
      </c>
    </row>
    <row r="15" spans="1:20" ht="15" customHeight="1">
      <c r="A15" s="493"/>
      <c r="B15" s="517" t="s">
        <v>282</v>
      </c>
      <c r="C15" s="518"/>
      <c r="D15" s="365">
        <f>D10*$D$3</f>
        <v>36108</v>
      </c>
      <c r="E15" s="365">
        <f>E10*1200+E11*700</f>
        <v>43900</v>
      </c>
      <c r="F15" s="365">
        <f t="shared" ref="F15:G15" si="9">F10*1200+F11*700</f>
        <v>2100</v>
      </c>
      <c r="G15" s="365">
        <f t="shared" si="9"/>
        <v>98400</v>
      </c>
      <c r="H15" s="365">
        <f>SUM(H10:H11)*H3</f>
        <v>31200</v>
      </c>
      <c r="I15" s="365">
        <f t="shared" ref="I15:S15" si="10">SUM(I10:I11)*I3</f>
        <v>50000</v>
      </c>
      <c r="J15" s="365">
        <f t="shared" si="10"/>
        <v>29400</v>
      </c>
      <c r="K15" s="365">
        <f t="shared" si="10"/>
        <v>2210</v>
      </c>
      <c r="L15" s="365">
        <f t="shared" si="10"/>
        <v>135100</v>
      </c>
      <c r="M15" s="365">
        <f t="shared" si="10"/>
        <v>23100</v>
      </c>
      <c r="N15" s="365">
        <f t="shared" si="10"/>
        <v>0</v>
      </c>
      <c r="O15" s="365">
        <f t="shared" si="10"/>
        <v>549500</v>
      </c>
      <c r="P15" s="365">
        <f t="shared" si="10"/>
        <v>9000</v>
      </c>
      <c r="Q15" s="365">
        <f t="shared" si="10"/>
        <v>1800</v>
      </c>
      <c r="R15" s="365">
        <f t="shared" si="10"/>
        <v>1200</v>
      </c>
      <c r="S15" s="365">
        <f t="shared" si="10"/>
        <v>5000</v>
      </c>
      <c r="T15" s="370">
        <f t="shared" si="3"/>
        <v>1018018</v>
      </c>
    </row>
    <row r="16" spans="1:20" ht="15" customHeight="1">
      <c r="A16" s="494"/>
      <c r="B16" s="517" t="s">
        <v>286</v>
      </c>
      <c r="C16" s="518"/>
      <c r="D16" s="365">
        <f>D12*$D$3</f>
        <v>9684</v>
      </c>
      <c r="E16" s="365">
        <f>E12*700</f>
        <v>8400</v>
      </c>
      <c r="F16" s="365">
        <f t="shared" ref="F16:G16" si="11">F12*700</f>
        <v>0</v>
      </c>
      <c r="G16" s="365">
        <f t="shared" si="11"/>
        <v>0</v>
      </c>
      <c r="H16" s="365">
        <f>H12*H3</f>
        <v>20000</v>
      </c>
      <c r="I16" s="365">
        <f t="shared" ref="I16:S16" si="12">I12*I3</f>
        <v>0</v>
      </c>
      <c r="J16" s="365">
        <f t="shared" si="12"/>
        <v>5600</v>
      </c>
      <c r="K16" s="365">
        <f t="shared" si="12"/>
        <v>686</v>
      </c>
      <c r="L16" s="365">
        <f t="shared" si="12"/>
        <v>11900</v>
      </c>
      <c r="M16" s="365">
        <f t="shared" si="12"/>
        <v>9100</v>
      </c>
      <c r="N16" s="365">
        <f t="shared" si="12"/>
        <v>1220</v>
      </c>
      <c r="O16" s="365">
        <f t="shared" si="12"/>
        <v>36400</v>
      </c>
      <c r="P16" s="365">
        <f t="shared" si="12"/>
        <v>0</v>
      </c>
      <c r="Q16" s="365">
        <f t="shared" si="12"/>
        <v>600</v>
      </c>
      <c r="R16" s="365">
        <f t="shared" si="12"/>
        <v>0</v>
      </c>
      <c r="S16" s="365">
        <f t="shared" si="12"/>
        <v>1000</v>
      </c>
      <c r="T16" s="370">
        <f t="shared" si="3"/>
        <v>104590</v>
      </c>
    </row>
    <row r="17" spans="1:20" ht="15" customHeight="1">
      <c r="A17" s="476"/>
      <c r="B17" s="476"/>
      <c r="C17" s="362"/>
      <c r="D17" s="481" t="s">
        <v>284</v>
      </c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3"/>
      <c r="T17" s="370">
        <f t="shared" si="3"/>
        <v>0</v>
      </c>
    </row>
    <row r="18" spans="1:20">
      <c r="A18" s="487" t="s">
        <v>283</v>
      </c>
      <c r="B18" s="367" t="s">
        <v>47</v>
      </c>
      <c r="C18" s="367"/>
      <c r="D18" s="368">
        <f>SUM(D19:D23)</f>
        <v>11000</v>
      </c>
      <c r="E18" s="368">
        <f t="shared" ref="E18:S18" si="13">SUM(E19:E23)</f>
        <v>317.68571428571431</v>
      </c>
      <c r="F18" s="368">
        <f t="shared" ref="F18" si="14">SUM(F19:F23)</f>
        <v>26</v>
      </c>
      <c r="G18" s="368">
        <f t="shared" ref="G18" si="15">SUM(G19:G23)</f>
        <v>67</v>
      </c>
      <c r="H18" s="368">
        <f t="shared" si="13"/>
        <v>65</v>
      </c>
      <c r="I18" s="368">
        <f t="shared" si="13"/>
        <v>13</v>
      </c>
      <c r="J18" s="368">
        <f t="shared" si="13"/>
        <v>33</v>
      </c>
      <c r="K18" s="368">
        <f t="shared" si="13"/>
        <v>880</v>
      </c>
      <c r="L18" s="368">
        <f t="shared" si="13"/>
        <v>279</v>
      </c>
      <c r="M18" s="368">
        <f t="shared" si="13"/>
        <v>11</v>
      </c>
      <c r="N18" s="368">
        <f t="shared" si="13"/>
        <v>1100</v>
      </c>
      <c r="O18" s="368">
        <f t="shared" si="13"/>
        <v>400</v>
      </c>
      <c r="P18" s="368">
        <f t="shared" si="13"/>
        <v>3</v>
      </c>
      <c r="Q18" s="368">
        <f t="shared" si="13"/>
        <v>26448</v>
      </c>
      <c r="R18" s="368">
        <f t="shared" si="13"/>
        <v>34180</v>
      </c>
      <c r="S18" s="368">
        <f t="shared" si="13"/>
        <v>17</v>
      </c>
      <c r="T18" s="370">
        <f t="shared" si="3"/>
        <v>74839.685714285719</v>
      </c>
    </row>
    <row r="19" spans="1:20" ht="15.75" customHeight="1">
      <c r="A19" s="487"/>
      <c r="B19" s="489" t="s">
        <v>281</v>
      </c>
      <c r="C19" s="360" t="s">
        <v>52</v>
      </c>
      <c r="D19" s="505">
        <v>11000</v>
      </c>
      <c r="E19" s="373">
        <f>SUM('CSVC 2030-2031'!F15,'CSVC 2030-2031'!F18,'CSVC 2030-2031'!F27,'CSVC 2030-2031'!F31,'CSVC 2030-2031'!F47,'CSVC 2030-2031'!F92)*(-1)</f>
        <v>7</v>
      </c>
      <c r="F19" s="361">
        <f>SUM('CSVC 2030-2031'!G15,'CSVC 2030-2031'!G18,'CSVC 2030-2031'!G27,'CSVC 2030-2031'!G31,'CSVC 2030-2031'!G47,'CSVC 2030-2031'!G92)</f>
        <v>3</v>
      </c>
      <c r="G19" s="361">
        <f>SUM('CSVC 2030-2031'!H15,'CSVC 2030-2031'!H18,'CSVC 2030-2031'!H27,'CSVC 2030-2031'!H31,'CSVC 2030-2031'!H47,'CSVC 2030-2031'!H92)</f>
        <v>0</v>
      </c>
      <c r="H19" s="361">
        <f>SUM('CSVC 2030-2031'!J15,'CSVC 2030-2031'!J18,'CSVC 2030-2031'!J27,'CSVC 2030-2031'!J31,'CSVC 2030-2031'!J47,'CSVC 2030-2031'!J92)</f>
        <v>0</v>
      </c>
      <c r="I19" s="361"/>
      <c r="J19" s="361">
        <f>SUM('CSVC 2030-2031'!L15,'CSVC 2030-2031'!L18,'CSVC 2030-2031'!L27,'CSVC 2030-2031'!L31,'CSVC 2030-2031'!L47,'CSVC 2030-2031'!L92)</f>
        <v>0</v>
      </c>
      <c r="K19" s="361">
        <f>SUM('CSVC 2030-2031'!N15,'CSVC 2030-2031'!N18,'CSVC 2030-2031'!N27,'CSVC 2030-2031'!N31,'CSVC 2030-2031'!N47,'CSVC 2030-2031'!N92)</f>
        <v>0</v>
      </c>
      <c r="L19" s="361">
        <f>SUM('CSVC 2030-2031'!O15,'CSVC 2030-2031'!O18,'CSVC 2030-2031'!O27,'CSVC 2030-2031'!O31,'CSVC 2030-2031'!O47,'CSVC 2030-2031'!O92)</f>
        <v>35</v>
      </c>
      <c r="M19" s="361">
        <f>SUM('CSVC 2030-2031'!R15,'CSVC 2030-2031'!R18,'CSVC 2030-2031'!R27,'CSVC 2030-2031'!R31,'CSVC 2030-2031'!R47,'CSVC 2030-2031'!R92)</f>
        <v>0</v>
      </c>
      <c r="N19" s="361">
        <f>SUM('CSVC 2030-2031'!T15,'CSVC 2030-2031'!T18,'CSVC 2030-2031'!T27,'CSVC 2030-2031'!T31,'CSVC 2030-2031'!T47,'CSVC 2030-2031'!T92)</f>
        <v>0</v>
      </c>
      <c r="O19" s="361">
        <f>SUM('CSVC 2030-2031'!V15,'CSVC 2030-2031'!V18,'CSVC 2030-2031'!V27,'CSVC 2030-2031'!V31,'CSVC 2030-2031'!V47,'CSVC 2030-2031'!V92)</f>
        <v>0</v>
      </c>
      <c r="P19" s="361"/>
      <c r="Q19" s="361">
        <f>SUM('CSVC 2030-2031'!AA15,'CSVC 2030-2031'!AA18,'CSVC 2030-2031'!AA27,'CSVC 2030-2031'!AA31,'CSVC 2030-2031'!AA47,'CSVC 2030-2031'!AA92)</f>
        <v>850</v>
      </c>
      <c r="R19" s="361">
        <f>SUM('CSVC 2030-2031'!AC15,'CSVC 2030-2031'!AC18,'CSVC 2030-2031'!AC27,'CSVC 2030-2031'!AC31,'CSVC 2030-2031'!AC47,'CSVC 2030-2031'!AC92)</f>
        <v>400</v>
      </c>
      <c r="S19" s="361"/>
      <c r="T19" s="370">
        <f t="shared" si="3"/>
        <v>12295</v>
      </c>
    </row>
    <row r="20" spans="1:20" ht="13.5" customHeight="1">
      <c r="A20" s="487"/>
      <c r="B20" s="491"/>
      <c r="C20" s="360" t="s">
        <v>294</v>
      </c>
      <c r="D20" s="506"/>
      <c r="E20" s="361">
        <f>SUM('CSVC 2030-2031'!F21,'CSVC 2030-2031'!F22,'CSVC 2030-2031'!F23,'CSVC 2030-2031'!F24,'CSVC 2030-2031'!F37,'CSVC 2030-2031'!F40,'CSVC 2030-2031'!F44,'CSVC 2030-2031'!F45,'CSVC 2030-2031'!F54,'CSVC 2030-2031'!F55,'CSVC 2030-2031'!F98,'CSVC 2030-2031'!F101)*(-1)</f>
        <v>60</v>
      </c>
      <c r="F20" s="361">
        <f>SUM('CSVC 2030-2031'!G21,'CSVC 2030-2031'!G22,'CSVC 2030-2031'!G23,'CSVC 2030-2031'!G24,'CSVC 2030-2031'!G37,'CSVC 2030-2031'!G40,'CSVC 2030-2031'!G44,'CSVC 2030-2031'!G45,'CSVC 2030-2031'!G54,'CSVC 2030-2031'!G55,'CSVC 2030-2031'!G98,'CSVC 2030-2031'!G101)</f>
        <v>9</v>
      </c>
      <c r="G20" s="361">
        <f>SUM('CSVC 2030-2031'!H21,'CSVC 2030-2031'!H22,'CSVC 2030-2031'!H23,'CSVC 2030-2031'!H24,'CSVC 2030-2031'!H37,'CSVC 2030-2031'!H40,'CSVC 2030-2031'!H44,'CSVC 2030-2031'!H45,'CSVC 2030-2031'!H54,'CSVC 2030-2031'!H55,'CSVC 2030-2031'!H98,'CSVC 2030-2031'!H101)</f>
        <v>0</v>
      </c>
      <c r="H20" s="361">
        <f>SUM('CSVC 2030-2031'!J21,'CSVC 2030-2031'!J22,'CSVC 2030-2031'!J23,'CSVC 2030-2031'!J24,'CSVC 2030-2031'!J37,'CSVC 2030-2031'!J40,'CSVC 2030-2031'!J44,'CSVC 2030-2031'!J45,'CSVC 2030-2031'!J54,'CSVC 2030-2031'!J55,'CSVC 2030-2031'!J98,'CSVC 2030-2031'!J101)</f>
        <v>3</v>
      </c>
      <c r="I20" s="361">
        <f>SUM('CSVC 2030-2031'!X21,'CSVC 2030-2031'!X22,'CSVC 2030-2031'!X23,'CSVC 2030-2031'!X24,'CSVC 2030-2031'!X37,'CSVC 2030-2031'!X40,'CSVC 2030-2031'!X44,'CSVC 2030-2031'!X45,'CSVC 2030-2031'!X54,'CSVC 2030-2031'!X55,'CSVC 2030-2031'!X98,'CSVC 2030-2031'!X101)</f>
        <v>1</v>
      </c>
      <c r="J20" s="361">
        <f>SUM('CSVC 2030-2031'!L21,'CSVC 2030-2031'!L22,'CSVC 2030-2031'!L23,'CSVC 2030-2031'!L24,'CSVC 2030-2031'!L37,'CSVC 2030-2031'!L40,'CSVC 2030-2031'!L44,'CSVC 2030-2031'!L45,'CSVC 2030-2031'!L54,'CSVC 2030-2031'!L55,'CSVC 2030-2031'!L98,'CSVC 2030-2031'!L101)</f>
        <v>0</v>
      </c>
      <c r="K20" s="361">
        <f>SUM('CSVC 2030-2031'!N21,'CSVC 2030-2031'!N22,'CSVC 2030-2031'!N23,'CSVC 2030-2031'!N24,'CSVC 2030-2031'!N37,'CSVC 2030-2031'!N40,'CSVC 2030-2031'!N44,'CSVC 2030-2031'!N45,'CSVC 2030-2031'!N54,'CSVC 2030-2031'!N55,'CSVC 2030-2031'!N98,'CSVC 2030-2031'!N101)</f>
        <v>0</v>
      </c>
      <c r="L20" s="361">
        <f>SUM('CSVC 2030-2031'!O21,'CSVC 2030-2031'!O22,'CSVC 2030-2031'!O23,'CSVC 2030-2031'!O24,'CSVC 2030-2031'!O37,'CSVC 2030-2031'!O40,'CSVC 2030-2031'!O44,'CSVC 2030-2031'!O45,'CSVC 2030-2031'!O54,'CSVC 2030-2031'!O55,'CSVC 2030-2031'!O98,'CSVC 2030-2031'!O101)</f>
        <v>41</v>
      </c>
      <c r="M20" s="361">
        <f>SUM('CSVC 2030-2031'!R21,'CSVC 2030-2031'!R22,'CSVC 2030-2031'!R23,'CSVC 2030-2031'!R24,'CSVC 2030-2031'!R37,'CSVC 2030-2031'!R40,'CSVC 2030-2031'!R44,'CSVC 2030-2031'!R45,'CSVC 2030-2031'!R54,'CSVC 2030-2031'!R55,'CSVC 2030-2031'!R98,'CSVC 2030-2031'!R101)</f>
        <v>0</v>
      </c>
      <c r="N20" s="361">
        <f>SUM('CSVC 2030-2031'!T21,'CSVC 2030-2031'!T22,'CSVC 2030-2031'!T23,'CSVC 2030-2031'!T24,'CSVC 2030-2031'!T37,'CSVC 2030-2031'!T40,'CSVC 2030-2031'!T44,'CSVC 2030-2031'!T45,'CSVC 2030-2031'!T54,'CSVC 2030-2031'!T55,'CSVC 2030-2031'!T98,'CSVC 2030-2031'!T101)</f>
        <v>0</v>
      </c>
      <c r="O20" s="361">
        <f>SUM('CSVC 2025-2026'!V21,'CSVC 2025-2026'!V22,'CSVC 2025-2026'!V23,'CSVC 2025-2026'!V24,'CSVC 2025-2026'!V37,'CSVC 2025-2026'!V40,'CSVC 2025-2026'!V44,'CSVC 2025-2026'!V45,'CSVC 2025-2026'!V54,'CSVC 2025-2026'!V55,'CSVC 2025-2026'!V98,'CSVC 2025-2026'!V101)</f>
        <v>50</v>
      </c>
      <c r="P20" s="361">
        <v>3</v>
      </c>
      <c r="Q20" s="361">
        <f>SUM('CSVC 2030-2031'!AA21,'CSVC 2030-2031'!AA22,'CSVC 2030-2031'!AA23,'CSVC 2030-2031'!AA24,'CSVC 2030-2031'!AA37,'CSVC 2030-2031'!AA40,'CSVC 2030-2031'!AA44,'CSVC 2030-2031'!AA45,'CSVC 2030-2031'!AA54,'CSVC 2030-2031'!AA55,'CSVC 2030-2031'!AA98,'CSVC 2030-2031'!AA101)</f>
        <v>2200</v>
      </c>
      <c r="R20" s="361">
        <f>SUM('CSVC 2030-2031'!AC21,'CSVC 2030-2031'!AC22,'CSVC 2030-2031'!AC23,'CSVC 2030-2031'!AC24,'CSVC 2030-2031'!AC37,'CSVC 2030-2031'!AC40,'CSVC 2030-2031'!AC44,'CSVC 2030-2031'!AC45,'CSVC 2030-2031'!AC54,'CSVC 2030-2031'!AC55,'CSVC 2030-2031'!AC98,'CSVC 2030-2031'!AC101)</f>
        <v>5000</v>
      </c>
      <c r="S20" s="361">
        <f>SUM('CSVC 2030-2031'!AE21,'CSVC 2030-2031'!AE22,'CSVC 2030-2031'!AE23,'CSVC 2030-2031'!AE24,'CSVC 2030-2031'!AE37,'CSVC 2030-2031'!AE40,'CSVC 2030-2031'!AE44,'CSVC 2030-2031'!AE45,'CSVC 2030-2031'!AE54,'CSVC 2030-2031'!AE55,'CSVC 2030-2031'!AE98,'CSVC 2030-2031'!AE101)</f>
        <v>2</v>
      </c>
      <c r="T20" s="370"/>
    </row>
    <row r="21" spans="1:20">
      <c r="A21" s="487"/>
      <c r="B21" s="489" t="s">
        <v>282</v>
      </c>
      <c r="C21" s="360" t="s">
        <v>52</v>
      </c>
      <c r="D21" s="505"/>
      <c r="E21" s="361">
        <f>'CSVC 2030-2031'!F8*(-1)-'Kinh phi'!E19</f>
        <v>98</v>
      </c>
      <c r="F21" s="361">
        <f>'CSVC 2030-2031'!G8-'Kinh phi'!F19</f>
        <v>14</v>
      </c>
      <c r="G21" s="361">
        <f>'CSVC 2030-2031'!H8-'Kinh phi'!G19</f>
        <v>23</v>
      </c>
      <c r="H21" s="361">
        <f>'CSVC 2030-2031'!J8-'Kinh phi'!H19</f>
        <v>9</v>
      </c>
      <c r="I21" s="361"/>
      <c r="J21" s="361">
        <f>'CSVC 2030-2031'!L8-'Kinh phi'!J19</f>
        <v>17</v>
      </c>
      <c r="K21" s="361">
        <f>'CSVC 2030-2031'!N8-'Kinh phi'!K19</f>
        <v>630</v>
      </c>
      <c r="L21" s="361">
        <f>'CSVC 2030-2031'!O8-'Kinh phi'!L19</f>
        <v>78</v>
      </c>
      <c r="M21" s="361">
        <f>'CSVC 2030-2031'!R8-'Kinh phi'!M19</f>
        <v>0</v>
      </c>
      <c r="N21" s="361">
        <f>'CSVC 2030-2031'!T8-'Kinh phi'!N19</f>
        <v>0</v>
      </c>
      <c r="O21" s="361">
        <f>'CSVC 2030-2031'!V8-'Kinh phi'!O19</f>
        <v>280</v>
      </c>
      <c r="P21" s="361"/>
      <c r="Q21" s="361">
        <f>'CSVC 2030-2031'!AA8-'Kinh phi'!Q19</f>
        <v>15250</v>
      </c>
      <c r="R21" s="361">
        <f>'CSVC 2030-2031'!AC8-'Kinh phi'!R19</f>
        <v>17300</v>
      </c>
      <c r="S21" s="361">
        <f>'CSVC 2030-2031'!AE8-'Kinh phi'!S19</f>
        <v>1</v>
      </c>
      <c r="T21" s="370">
        <f t="shared" si="3"/>
        <v>33700</v>
      </c>
    </row>
    <row r="22" spans="1:20">
      <c r="A22" s="487"/>
      <c r="B22" s="491"/>
      <c r="C22" s="360" t="s">
        <v>294</v>
      </c>
      <c r="D22" s="506"/>
      <c r="E22" s="361">
        <f>SUM('CSVC 2030-2031'!F12:F13)*(-1)-'Kinh phi'!E20</f>
        <v>93.685714285714283</v>
      </c>
      <c r="F22" s="361">
        <f>SUM('CSVC 2030-2031'!G12:G13)-'Kinh phi'!F20</f>
        <v>0</v>
      </c>
      <c r="G22" s="361">
        <f>SUM('CSVC 2030-2031'!H12:H13)-'Kinh phi'!G20</f>
        <v>44</v>
      </c>
      <c r="H22" s="361">
        <f>SUM('CSVC 2030-2031'!J12:J13)-'Kinh phi'!H20</f>
        <v>27</v>
      </c>
      <c r="I22" s="361">
        <f>SUM('CSVC 2030-2031'!X12:X13)-'Kinh phi'!I20</f>
        <v>12</v>
      </c>
      <c r="J22" s="361">
        <f>SUM('CSVC 2030-2031'!L12:L13)-'Kinh phi'!J20</f>
        <v>10</v>
      </c>
      <c r="K22" s="361">
        <f>SUM('CSVC 2030-2031'!N12:N13)-'Kinh phi'!K20</f>
        <v>0</v>
      </c>
      <c r="L22" s="361">
        <f>SUM('CSVC 2030-2031'!O12:O13)-'Kinh phi'!L20</f>
        <v>104</v>
      </c>
      <c r="M22" s="361">
        <f>SUM('CSVC 2030-2031'!R12:R13)-'Kinh phi'!M20</f>
        <v>10</v>
      </c>
      <c r="N22" s="361">
        <f>SUM('CSVC 2030-2031'!T12:T13)-'Kinh phi'!N20</f>
        <v>0</v>
      </c>
      <c r="O22" s="361">
        <f>SUM('CSVC 2030-2031'!V12:V13)-'Kinh phi'!O20</f>
        <v>-50</v>
      </c>
      <c r="P22" s="361"/>
      <c r="Q22" s="361">
        <f>SUM('CSVC 2030-2031'!AA12:AA13)-'Kinh phi'!Q20</f>
        <v>3800</v>
      </c>
      <c r="R22" s="361">
        <f>SUM('CSVC 2030-2031'!AC12:AC13)-'Kinh phi'!R20</f>
        <v>5980</v>
      </c>
      <c r="S22" s="361">
        <f>SUM('CSVC 2030-2031'!AE12:AE13)-'Kinh phi'!S20</f>
        <v>9</v>
      </c>
      <c r="T22" s="370"/>
    </row>
    <row r="23" spans="1:20">
      <c r="A23" s="487"/>
      <c r="B23" s="507" t="s">
        <v>286</v>
      </c>
      <c r="C23" s="508"/>
      <c r="D23" s="361">
        <f>'CSVC 2030-2031'!C14+'CSVC 2030-2031'!C203</f>
        <v>0</v>
      </c>
      <c r="E23" s="361">
        <f>SUM('CSVC 2030-2031'!F196,'CSVC 2030-2031'!F203)*(-1)</f>
        <v>59</v>
      </c>
      <c r="F23" s="361">
        <f>SUM('CSVC 2030-2031'!G196,'CSVC 2030-2031'!G203)</f>
        <v>0</v>
      </c>
      <c r="G23" s="361">
        <f>SUM('CSVC 2030-2031'!H196,'CSVC 2030-2031'!H203)</f>
        <v>0</v>
      </c>
      <c r="H23" s="361">
        <f>SUM('CSVC 2030-2031'!J196,'CSVC 2030-2031'!J203)</f>
        <v>26</v>
      </c>
      <c r="I23" s="361"/>
      <c r="J23" s="361">
        <f>SUM('CSVC 2030-2031'!L196,'CSVC 2030-2031'!L203)</f>
        <v>6</v>
      </c>
      <c r="K23" s="361">
        <f>SUM('CSVC 2030-2031'!N196,'CSVC 2030-2031'!N203)</f>
        <v>250</v>
      </c>
      <c r="L23" s="361">
        <f>SUM('CSVC 2030-2031'!O196,'CSVC 2030-2031'!O203)</f>
        <v>21</v>
      </c>
      <c r="M23" s="361">
        <f>SUM('CSVC 2030-2031'!R196,'CSVC 2030-2031'!R203)</f>
        <v>1</v>
      </c>
      <c r="N23" s="361">
        <f>SUM('CSVC 2030-2031'!T196,'CSVC 2030-2031'!T203)</f>
        <v>1100</v>
      </c>
      <c r="O23" s="361">
        <f>SUM('CSVC 2030-2031'!V196,'CSVC 2030-2031'!V203)</f>
        <v>120</v>
      </c>
      <c r="P23" s="361"/>
      <c r="Q23" s="361">
        <f>SUM('CSVC 2030-2031'!AA196,'CSVC 2030-2031'!AA203)</f>
        <v>4348</v>
      </c>
      <c r="R23" s="361">
        <f>SUM('CSVC 2030-2031'!AC196,'CSVC 2030-2031'!AC203)</f>
        <v>5500</v>
      </c>
      <c r="S23" s="361">
        <f>SUM('CSVC 2030-2031'!AE196,'CSVC 2030-2031'!AE203)</f>
        <v>5</v>
      </c>
      <c r="T23" s="370"/>
    </row>
    <row r="24" spans="1:20">
      <c r="A24" s="487" t="s">
        <v>20</v>
      </c>
      <c r="B24" s="500" t="s">
        <v>47</v>
      </c>
      <c r="C24" s="500"/>
      <c r="D24" s="368">
        <f>SUM(D25:D27)</f>
        <v>3960</v>
      </c>
      <c r="E24" s="368">
        <f t="shared" ref="E24:S24" si="16">SUM(E25:E27)</f>
        <v>274880</v>
      </c>
      <c r="F24" s="368">
        <f t="shared" ref="F24" si="17">SUM(F25:F27)</f>
        <v>26700</v>
      </c>
      <c r="G24" s="368">
        <f t="shared" ref="G24" si="18">SUM(G25:G27)</f>
        <v>58400</v>
      </c>
      <c r="H24" s="368">
        <f t="shared" si="16"/>
        <v>52000</v>
      </c>
      <c r="I24" s="368">
        <f t="shared" si="16"/>
        <v>65000</v>
      </c>
      <c r="J24" s="368">
        <f t="shared" si="16"/>
        <v>23100</v>
      </c>
      <c r="K24" s="368">
        <f t="shared" si="16"/>
        <v>1760</v>
      </c>
      <c r="L24" s="368">
        <f t="shared" si="16"/>
        <v>195300</v>
      </c>
      <c r="M24" s="368">
        <f t="shared" si="16"/>
        <v>7700</v>
      </c>
      <c r="N24" s="368">
        <f t="shared" si="16"/>
        <v>2200</v>
      </c>
      <c r="O24" s="368">
        <f t="shared" si="16"/>
        <v>280000</v>
      </c>
      <c r="P24" s="368">
        <f t="shared" si="16"/>
        <v>9000</v>
      </c>
      <c r="Q24" s="368">
        <f t="shared" si="16"/>
        <v>15868.8</v>
      </c>
      <c r="R24" s="368">
        <f t="shared" si="16"/>
        <v>20508</v>
      </c>
      <c r="S24" s="368">
        <f t="shared" si="16"/>
        <v>17000</v>
      </c>
      <c r="T24" s="370">
        <f t="shared" ref="T24:T36" si="19">SUM(D24:S24)</f>
        <v>1053376.8</v>
      </c>
    </row>
    <row r="25" spans="1:20">
      <c r="A25" s="487"/>
      <c r="B25" s="475" t="s">
        <v>281</v>
      </c>
      <c r="C25" s="475"/>
      <c r="D25" s="365">
        <f>D19*$D$3</f>
        <v>3960</v>
      </c>
      <c r="E25" s="365">
        <f>E19*1200+E20*700</f>
        <v>50400</v>
      </c>
      <c r="F25" s="365">
        <f t="shared" ref="F25:G25" si="20">F19*1200+F20*700</f>
        <v>9900</v>
      </c>
      <c r="G25" s="365">
        <f t="shared" si="20"/>
        <v>0</v>
      </c>
      <c r="H25" s="365">
        <f>SUM(H19:H20)*H3</f>
        <v>2400</v>
      </c>
      <c r="I25" s="365">
        <f t="shared" ref="I25:S25" si="21">SUM(I19:I20)*I3</f>
        <v>5000</v>
      </c>
      <c r="J25" s="365">
        <f t="shared" si="21"/>
        <v>0</v>
      </c>
      <c r="K25" s="365">
        <f t="shared" si="21"/>
        <v>0</v>
      </c>
      <c r="L25" s="365">
        <f t="shared" si="21"/>
        <v>53200</v>
      </c>
      <c r="M25" s="365">
        <f t="shared" si="21"/>
        <v>0</v>
      </c>
      <c r="N25" s="365">
        <f t="shared" si="21"/>
        <v>0</v>
      </c>
      <c r="O25" s="365">
        <f t="shared" si="21"/>
        <v>35000</v>
      </c>
      <c r="P25" s="365">
        <f t="shared" si="21"/>
        <v>9000</v>
      </c>
      <c r="Q25" s="365">
        <f t="shared" si="21"/>
        <v>1830</v>
      </c>
      <c r="R25" s="365">
        <f t="shared" si="21"/>
        <v>3240</v>
      </c>
      <c r="S25" s="365">
        <f t="shared" si="21"/>
        <v>2000</v>
      </c>
      <c r="T25" s="370">
        <f t="shared" si="19"/>
        <v>175930</v>
      </c>
    </row>
    <row r="26" spans="1:20">
      <c r="A26" s="487"/>
      <c r="B26" s="475" t="s">
        <v>282</v>
      </c>
      <c r="C26" s="475"/>
      <c r="D26" s="365">
        <f>D21*$D$3</f>
        <v>0</v>
      </c>
      <c r="E26" s="365">
        <f>E21*1200+E22*700</f>
        <v>183180</v>
      </c>
      <c r="F26" s="365">
        <f t="shared" ref="F26:G26" si="22">F21*1200+F22*700</f>
        <v>16800</v>
      </c>
      <c r="G26" s="365">
        <f t="shared" si="22"/>
        <v>58400</v>
      </c>
      <c r="H26" s="365">
        <f>SUM(H21:H22)*H3</f>
        <v>28800</v>
      </c>
      <c r="I26" s="365">
        <f t="shared" ref="I26:S26" si="23">SUM(I21:I22)*I3</f>
        <v>60000</v>
      </c>
      <c r="J26" s="365">
        <f t="shared" si="23"/>
        <v>18900</v>
      </c>
      <c r="K26" s="365">
        <f t="shared" si="23"/>
        <v>1260</v>
      </c>
      <c r="L26" s="365">
        <f t="shared" si="23"/>
        <v>127400</v>
      </c>
      <c r="M26" s="365">
        <f t="shared" si="23"/>
        <v>7000</v>
      </c>
      <c r="N26" s="365">
        <f t="shared" si="23"/>
        <v>0</v>
      </c>
      <c r="O26" s="365">
        <f t="shared" si="23"/>
        <v>161000</v>
      </c>
      <c r="P26" s="365">
        <f t="shared" si="23"/>
        <v>0</v>
      </c>
      <c r="Q26" s="365">
        <f t="shared" si="23"/>
        <v>11430</v>
      </c>
      <c r="R26" s="365">
        <f t="shared" si="23"/>
        <v>13968</v>
      </c>
      <c r="S26" s="365">
        <f t="shared" si="23"/>
        <v>10000</v>
      </c>
      <c r="T26" s="370">
        <f t="shared" si="19"/>
        <v>698138</v>
      </c>
    </row>
    <row r="27" spans="1:20">
      <c r="A27" s="487"/>
      <c r="B27" s="475" t="s">
        <v>286</v>
      </c>
      <c r="C27" s="475"/>
      <c r="D27" s="365">
        <f>D23*$D$3</f>
        <v>0</v>
      </c>
      <c r="E27" s="365">
        <f>E23*700</f>
        <v>41300</v>
      </c>
      <c r="F27" s="365">
        <f t="shared" ref="F27:G27" si="24">F23*700</f>
        <v>0</v>
      </c>
      <c r="G27" s="365">
        <f t="shared" si="24"/>
        <v>0</v>
      </c>
      <c r="H27" s="365">
        <f>H23*H3</f>
        <v>20800</v>
      </c>
      <c r="I27" s="365">
        <f t="shared" ref="I27:S27" si="25">I23*I3</f>
        <v>0</v>
      </c>
      <c r="J27" s="365">
        <f t="shared" si="25"/>
        <v>4200</v>
      </c>
      <c r="K27" s="365">
        <f t="shared" si="25"/>
        <v>500</v>
      </c>
      <c r="L27" s="365">
        <f t="shared" si="25"/>
        <v>14700</v>
      </c>
      <c r="M27" s="365">
        <f t="shared" si="25"/>
        <v>700</v>
      </c>
      <c r="N27" s="365">
        <f t="shared" si="25"/>
        <v>2200</v>
      </c>
      <c r="O27" s="365">
        <f t="shared" si="25"/>
        <v>84000</v>
      </c>
      <c r="P27" s="365">
        <f t="shared" si="25"/>
        <v>0</v>
      </c>
      <c r="Q27" s="365">
        <f t="shared" si="25"/>
        <v>2608.7999999999997</v>
      </c>
      <c r="R27" s="365">
        <f t="shared" si="25"/>
        <v>3300</v>
      </c>
      <c r="S27" s="365">
        <f t="shared" si="25"/>
        <v>5000</v>
      </c>
      <c r="T27" s="370">
        <f t="shared" si="19"/>
        <v>179308.79999999999</v>
      </c>
    </row>
    <row r="28" spans="1:20">
      <c r="A28" s="477"/>
      <c r="B28" s="477"/>
      <c r="C28" s="364"/>
      <c r="D28" s="484" t="s">
        <v>285</v>
      </c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6"/>
      <c r="T28" s="370">
        <f t="shared" si="19"/>
        <v>0</v>
      </c>
    </row>
    <row r="29" spans="1:20">
      <c r="A29" s="475" t="s">
        <v>283</v>
      </c>
      <c r="B29" s="367" t="s">
        <v>47</v>
      </c>
      <c r="C29" s="367"/>
      <c r="D29" s="368">
        <f>SUM(D30:D32)</f>
        <v>224249</v>
      </c>
      <c r="E29" s="368">
        <f t="shared" ref="E29:S29" si="26">SUM(E30:E32)</f>
        <v>188</v>
      </c>
      <c r="F29" s="368">
        <f t="shared" ref="F29" si="27">SUM(F30:F32)</f>
        <v>17</v>
      </c>
      <c r="G29" s="368">
        <f t="shared" ref="G29" si="28">SUM(G30:G32)</f>
        <v>46</v>
      </c>
      <c r="H29" s="368">
        <f t="shared" si="26"/>
        <v>111</v>
      </c>
      <c r="I29" s="368">
        <f t="shared" si="26"/>
        <v>0</v>
      </c>
      <c r="J29" s="368">
        <f t="shared" si="26"/>
        <v>87</v>
      </c>
      <c r="K29" s="368">
        <f t="shared" si="26"/>
        <v>2543</v>
      </c>
      <c r="L29" s="368">
        <f t="shared" si="26"/>
        <v>284</v>
      </c>
      <c r="M29" s="368">
        <f t="shared" si="26"/>
        <v>14</v>
      </c>
      <c r="N29" s="368">
        <f t="shared" si="26"/>
        <v>1710</v>
      </c>
      <c r="O29" s="368">
        <f t="shared" si="26"/>
        <v>1657</v>
      </c>
      <c r="P29" s="368">
        <f t="shared" si="26"/>
        <v>0</v>
      </c>
      <c r="Q29" s="368">
        <f t="shared" si="26"/>
        <v>33248</v>
      </c>
      <c r="R29" s="368">
        <f t="shared" si="26"/>
        <v>28200</v>
      </c>
      <c r="S29" s="368">
        <f t="shared" si="26"/>
        <v>10</v>
      </c>
      <c r="T29" s="370">
        <f t="shared" si="19"/>
        <v>292364</v>
      </c>
    </row>
    <row r="30" spans="1:20">
      <c r="A30" s="475"/>
      <c r="B30" s="366" t="s">
        <v>281</v>
      </c>
      <c r="C30" s="366"/>
      <c r="D30" s="365">
        <f>D8+D19</f>
        <v>97049</v>
      </c>
      <c r="E30" s="365">
        <f t="shared" ref="E30:S30" si="29">E8+E19</f>
        <v>11</v>
      </c>
      <c r="F30" s="365">
        <f t="shared" si="29"/>
        <v>3</v>
      </c>
      <c r="G30" s="365">
        <f t="shared" si="29"/>
        <v>4</v>
      </c>
      <c r="H30" s="365">
        <f t="shared" si="29"/>
        <v>13</v>
      </c>
      <c r="I30" s="365">
        <f t="shared" si="29"/>
        <v>0</v>
      </c>
      <c r="J30" s="365">
        <f t="shared" si="29"/>
        <v>14</v>
      </c>
      <c r="K30" s="365">
        <f t="shared" si="29"/>
        <v>225</v>
      </c>
      <c r="L30" s="365">
        <f t="shared" si="29"/>
        <v>71</v>
      </c>
      <c r="M30" s="365">
        <f t="shared" si="29"/>
        <v>0</v>
      </c>
      <c r="N30" s="365">
        <f t="shared" si="29"/>
        <v>0</v>
      </c>
      <c r="O30" s="365">
        <f t="shared" si="29"/>
        <v>420</v>
      </c>
      <c r="P30" s="365">
        <f t="shared" si="29"/>
        <v>0</v>
      </c>
      <c r="Q30" s="365">
        <f t="shared" si="29"/>
        <v>9650</v>
      </c>
      <c r="R30" s="365">
        <f t="shared" si="29"/>
        <v>3400</v>
      </c>
      <c r="S30" s="365">
        <f t="shared" si="29"/>
        <v>0</v>
      </c>
      <c r="T30" s="370">
        <f t="shared" si="19"/>
        <v>110860</v>
      </c>
    </row>
    <row r="31" spans="1:20">
      <c r="A31" s="475"/>
      <c r="B31" s="366" t="s">
        <v>282</v>
      </c>
      <c r="C31" s="366"/>
      <c r="D31" s="365">
        <f t="shared" ref="D31:S31" si="30">D10+D21</f>
        <v>100300</v>
      </c>
      <c r="E31" s="365">
        <f t="shared" si="30"/>
        <v>106</v>
      </c>
      <c r="F31" s="365">
        <f t="shared" si="30"/>
        <v>14</v>
      </c>
      <c r="G31" s="365">
        <f t="shared" si="30"/>
        <v>42</v>
      </c>
      <c r="H31" s="365">
        <f t="shared" si="30"/>
        <v>47</v>
      </c>
      <c r="I31" s="365">
        <f t="shared" si="30"/>
        <v>0</v>
      </c>
      <c r="J31" s="365">
        <f t="shared" si="30"/>
        <v>59</v>
      </c>
      <c r="K31" s="365">
        <f t="shared" si="30"/>
        <v>1725</v>
      </c>
      <c r="L31" s="365">
        <f t="shared" si="30"/>
        <v>175</v>
      </c>
      <c r="M31" s="365">
        <f t="shared" si="30"/>
        <v>0</v>
      </c>
      <c r="N31" s="365">
        <f t="shared" si="30"/>
        <v>0</v>
      </c>
      <c r="O31" s="365">
        <f t="shared" si="30"/>
        <v>1065</v>
      </c>
      <c r="P31" s="365">
        <f t="shared" si="30"/>
        <v>0</v>
      </c>
      <c r="Q31" s="365">
        <f t="shared" si="30"/>
        <v>18250</v>
      </c>
      <c r="R31" s="365">
        <f t="shared" si="30"/>
        <v>19300</v>
      </c>
      <c r="S31" s="365">
        <f t="shared" si="30"/>
        <v>4</v>
      </c>
      <c r="T31" s="370">
        <f t="shared" si="19"/>
        <v>141087</v>
      </c>
    </row>
    <row r="32" spans="1:20">
      <c r="A32" s="475"/>
      <c r="B32" s="366" t="s">
        <v>286</v>
      </c>
      <c r="C32" s="366"/>
      <c r="D32" s="365">
        <f t="shared" ref="D32:S32" si="31">D12+D23</f>
        <v>26900</v>
      </c>
      <c r="E32" s="365">
        <f t="shared" si="31"/>
        <v>71</v>
      </c>
      <c r="F32" s="365">
        <f t="shared" si="31"/>
        <v>0</v>
      </c>
      <c r="G32" s="365">
        <f t="shared" si="31"/>
        <v>0</v>
      </c>
      <c r="H32" s="365">
        <f t="shared" si="31"/>
        <v>51</v>
      </c>
      <c r="I32" s="365">
        <f t="shared" si="31"/>
        <v>0</v>
      </c>
      <c r="J32" s="365">
        <f t="shared" si="31"/>
        <v>14</v>
      </c>
      <c r="K32" s="365">
        <f t="shared" si="31"/>
        <v>593</v>
      </c>
      <c r="L32" s="365">
        <f t="shared" si="31"/>
        <v>38</v>
      </c>
      <c r="M32" s="365">
        <f t="shared" si="31"/>
        <v>14</v>
      </c>
      <c r="N32" s="365">
        <f t="shared" si="31"/>
        <v>1710</v>
      </c>
      <c r="O32" s="365">
        <f t="shared" si="31"/>
        <v>172</v>
      </c>
      <c r="P32" s="365">
        <f t="shared" si="31"/>
        <v>0</v>
      </c>
      <c r="Q32" s="365">
        <f t="shared" si="31"/>
        <v>5348</v>
      </c>
      <c r="R32" s="365">
        <f t="shared" si="31"/>
        <v>5500</v>
      </c>
      <c r="S32" s="365">
        <f t="shared" si="31"/>
        <v>6</v>
      </c>
      <c r="T32" s="370">
        <f t="shared" si="19"/>
        <v>40417</v>
      </c>
    </row>
    <row r="33" spans="1:20">
      <c r="A33" s="475" t="s">
        <v>20</v>
      </c>
      <c r="B33" s="500" t="s">
        <v>47</v>
      </c>
      <c r="C33" s="500"/>
      <c r="D33" s="368">
        <f>SUM(D34:D36)</f>
        <v>80729.64</v>
      </c>
      <c r="E33" s="368">
        <f t="shared" ref="E33:S33" si="32">SUM(E34:E36)</f>
        <v>380280</v>
      </c>
      <c r="F33" s="368">
        <f t="shared" ref="F33" si="33">SUM(F34:F36)</f>
        <v>30900</v>
      </c>
      <c r="G33" s="368">
        <f t="shared" ref="G33" si="34">SUM(G34:G36)</f>
        <v>184000</v>
      </c>
      <c r="H33" s="368">
        <f t="shared" si="32"/>
        <v>119200</v>
      </c>
      <c r="I33" s="368">
        <f t="shared" si="32"/>
        <v>140000</v>
      </c>
      <c r="J33" s="368">
        <f t="shared" si="32"/>
        <v>69300</v>
      </c>
      <c r="K33" s="368">
        <f t="shared" si="32"/>
        <v>5206</v>
      </c>
      <c r="L33" s="368">
        <f t="shared" si="32"/>
        <v>395500</v>
      </c>
      <c r="M33" s="368">
        <f t="shared" si="32"/>
        <v>54600</v>
      </c>
      <c r="N33" s="368">
        <f t="shared" si="32"/>
        <v>3460</v>
      </c>
      <c r="O33" s="368">
        <f t="shared" si="32"/>
        <v>1194900</v>
      </c>
      <c r="P33" s="368">
        <f t="shared" si="32"/>
        <v>18000</v>
      </c>
      <c r="Q33" s="368">
        <f t="shared" si="32"/>
        <v>23548.799999999999</v>
      </c>
      <c r="R33" s="368">
        <f t="shared" si="32"/>
        <v>23508</v>
      </c>
      <c r="S33" s="368">
        <f t="shared" si="32"/>
        <v>25000</v>
      </c>
      <c r="T33" s="370">
        <f t="shared" si="19"/>
        <v>2748132.44</v>
      </c>
    </row>
    <row r="34" spans="1:20">
      <c r="A34" s="475"/>
      <c r="B34" s="475" t="s">
        <v>281</v>
      </c>
      <c r="C34" s="475"/>
      <c r="D34" s="365">
        <f>D14+D25</f>
        <v>34937.64</v>
      </c>
      <c r="E34" s="365">
        <f t="shared" ref="E34:S34" si="35">E14+E25</f>
        <v>103500</v>
      </c>
      <c r="F34" s="365">
        <f t="shared" si="35"/>
        <v>12000</v>
      </c>
      <c r="G34" s="365">
        <f t="shared" si="35"/>
        <v>27200</v>
      </c>
      <c r="H34" s="365">
        <f t="shared" si="35"/>
        <v>18400</v>
      </c>
      <c r="I34" s="365">
        <f t="shared" si="35"/>
        <v>30000</v>
      </c>
      <c r="J34" s="365">
        <f t="shared" si="35"/>
        <v>11200</v>
      </c>
      <c r="K34" s="365">
        <f t="shared" si="35"/>
        <v>550</v>
      </c>
      <c r="L34" s="365">
        <f t="shared" si="35"/>
        <v>106400</v>
      </c>
      <c r="M34" s="365">
        <f t="shared" si="35"/>
        <v>14700</v>
      </c>
      <c r="N34" s="365">
        <f t="shared" si="35"/>
        <v>40</v>
      </c>
      <c r="O34" s="365">
        <f t="shared" si="35"/>
        <v>364000</v>
      </c>
      <c r="P34" s="365">
        <f t="shared" si="35"/>
        <v>9000</v>
      </c>
      <c r="Q34" s="365">
        <f t="shared" si="35"/>
        <v>7110</v>
      </c>
      <c r="R34" s="365">
        <f t="shared" si="35"/>
        <v>5040</v>
      </c>
      <c r="S34" s="365">
        <f t="shared" si="35"/>
        <v>4000</v>
      </c>
      <c r="T34" s="370">
        <f>SUM(D34:S34)</f>
        <v>748077.64</v>
      </c>
    </row>
    <row r="35" spans="1:20">
      <c r="A35" s="475"/>
      <c r="B35" s="475" t="s">
        <v>282</v>
      </c>
      <c r="C35" s="475"/>
      <c r="D35" s="365">
        <f t="shared" ref="D35:S36" si="36">D15+D26</f>
        <v>36108</v>
      </c>
      <c r="E35" s="365">
        <f t="shared" si="36"/>
        <v>227080</v>
      </c>
      <c r="F35" s="365">
        <f t="shared" si="36"/>
        <v>18900</v>
      </c>
      <c r="G35" s="365">
        <f t="shared" si="36"/>
        <v>156800</v>
      </c>
      <c r="H35" s="365">
        <f t="shared" si="36"/>
        <v>60000</v>
      </c>
      <c r="I35" s="365">
        <f t="shared" si="36"/>
        <v>110000</v>
      </c>
      <c r="J35" s="365">
        <f t="shared" si="36"/>
        <v>48300</v>
      </c>
      <c r="K35" s="365">
        <f t="shared" si="36"/>
        <v>3470</v>
      </c>
      <c r="L35" s="365">
        <f t="shared" si="36"/>
        <v>262500</v>
      </c>
      <c r="M35" s="365">
        <f t="shared" si="36"/>
        <v>30100</v>
      </c>
      <c r="N35" s="365">
        <f t="shared" si="36"/>
        <v>0</v>
      </c>
      <c r="O35" s="365">
        <f t="shared" si="36"/>
        <v>710500</v>
      </c>
      <c r="P35" s="365">
        <f t="shared" si="36"/>
        <v>9000</v>
      </c>
      <c r="Q35" s="365">
        <f t="shared" si="36"/>
        <v>13230</v>
      </c>
      <c r="R35" s="365">
        <f t="shared" si="36"/>
        <v>15168</v>
      </c>
      <c r="S35" s="365">
        <f t="shared" si="36"/>
        <v>15000</v>
      </c>
      <c r="T35" s="370">
        <f t="shared" si="19"/>
        <v>1716156</v>
      </c>
    </row>
    <row r="36" spans="1:20">
      <c r="A36" s="475"/>
      <c r="B36" s="475" t="s">
        <v>286</v>
      </c>
      <c r="C36" s="475"/>
      <c r="D36" s="365">
        <f>D16+D27</f>
        <v>9684</v>
      </c>
      <c r="E36" s="365">
        <f t="shared" si="36"/>
        <v>49700</v>
      </c>
      <c r="F36" s="365">
        <f t="shared" si="36"/>
        <v>0</v>
      </c>
      <c r="G36" s="365">
        <f t="shared" si="36"/>
        <v>0</v>
      </c>
      <c r="H36" s="365">
        <f t="shared" si="36"/>
        <v>40800</v>
      </c>
      <c r="I36" s="365">
        <f t="shared" si="36"/>
        <v>0</v>
      </c>
      <c r="J36" s="365">
        <f t="shared" si="36"/>
        <v>9800</v>
      </c>
      <c r="K36" s="365">
        <f t="shared" si="36"/>
        <v>1186</v>
      </c>
      <c r="L36" s="365">
        <f t="shared" si="36"/>
        <v>26600</v>
      </c>
      <c r="M36" s="365">
        <f t="shared" si="36"/>
        <v>9800</v>
      </c>
      <c r="N36" s="365">
        <f t="shared" si="36"/>
        <v>3420</v>
      </c>
      <c r="O36" s="365">
        <f t="shared" si="36"/>
        <v>120400</v>
      </c>
      <c r="P36" s="365">
        <f t="shared" si="36"/>
        <v>0</v>
      </c>
      <c r="Q36" s="365">
        <f t="shared" si="36"/>
        <v>3208.7999999999997</v>
      </c>
      <c r="R36" s="365">
        <f t="shared" si="36"/>
        <v>3300</v>
      </c>
      <c r="S36" s="365">
        <f t="shared" si="36"/>
        <v>6000</v>
      </c>
      <c r="T36" s="370">
        <f t="shared" si="19"/>
        <v>283898.8</v>
      </c>
    </row>
  </sheetData>
  <mergeCells count="49">
    <mergeCell ref="B36:C36"/>
    <mergeCell ref="L4:L5"/>
    <mergeCell ref="D4:D5"/>
    <mergeCell ref="I4:I5"/>
    <mergeCell ref="J4:K4"/>
    <mergeCell ref="B7:C7"/>
    <mergeCell ref="A6:B6"/>
    <mergeCell ref="B19:B20"/>
    <mergeCell ref="B21:B22"/>
    <mergeCell ref="B23:C23"/>
    <mergeCell ref="D19:D20"/>
    <mergeCell ref="D21:D22"/>
    <mergeCell ref="A33:A36"/>
    <mergeCell ref="B15:C15"/>
    <mergeCell ref="B16:C16"/>
    <mergeCell ref="B24:C24"/>
    <mergeCell ref="B33:C33"/>
    <mergeCell ref="B34:C34"/>
    <mergeCell ref="B35:C35"/>
    <mergeCell ref="P4:P5"/>
    <mergeCell ref="E4:G4"/>
    <mergeCell ref="H4:H5"/>
    <mergeCell ref="B10:B11"/>
    <mergeCell ref="D10:D11"/>
    <mergeCell ref="B8:B9"/>
    <mergeCell ref="B12:C12"/>
    <mergeCell ref="D8:D9"/>
    <mergeCell ref="A4:C5"/>
    <mergeCell ref="B13:C13"/>
    <mergeCell ref="B14:C14"/>
    <mergeCell ref="A2:T2"/>
    <mergeCell ref="A7:A12"/>
    <mergeCell ref="A13:A16"/>
    <mergeCell ref="A18:A23"/>
    <mergeCell ref="T4:T5"/>
    <mergeCell ref="M4:O4"/>
    <mergeCell ref="Q4:Q5"/>
    <mergeCell ref="R4:R5"/>
    <mergeCell ref="S4:S5"/>
    <mergeCell ref="A29:A32"/>
    <mergeCell ref="B26:C26"/>
    <mergeCell ref="A17:B17"/>
    <mergeCell ref="A28:B28"/>
    <mergeCell ref="D6:S6"/>
    <mergeCell ref="D17:S17"/>
    <mergeCell ref="D28:S28"/>
    <mergeCell ref="B27:C27"/>
    <mergeCell ref="A24:A27"/>
    <mergeCell ref="B25:C25"/>
  </mergeCells>
  <pageMargins left="0.52" right="0.2899999999999999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Quy mo</vt:lpstr>
      <vt:lpstr>GV</vt:lpstr>
      <vt:lpstr>CSVC 2024</vt:lpstr>
      <vt:lpstr>CSVC 2025-2026</vt:lpstr>
      <vt:lpstr>CSVC 2030-2031</vt:lpstr>
      <vt:lpstr>GV (3)</vt:lpstr>
      <vt:lpstr>Kinh phi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Mạc Văn Toán</dc:creator>
  <cp:lastModifiedBy>Administrator</cp:lastModifiedBy>
  <cp:lastPrinted>2024-04-22T04:12:01Z</cp:lastPrinted>
  <dcterms:created xsi:type="dcterms:W3CDTF">2024-02-17T09:49:32Z</dcterms:created>
  <dcterms:modified xsi:type="dcterms:W3CDTF">2024-04-24T03:43:14Z</dcterms:modified>
</cp:coreProperties>
</file>